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urizio.cartalemi\Desktop\Tetti 2025\Invio ghidelli\Per INVIO\Medicina nucleare\"/>
    </mc:Choice>
  </mc:AlternateContent>
  <bookViews>
    <workbookView xWindow="0" yWindow="0" windowWidth="28800" windowHeight="12180" activeTab="2"/>
  </bookViews>
  <sheets>
    <sheet name="MN_NA3_2022" sheetId="2" r:id="rId1"/>
    <sheet name="MN_NA3_2023" sheetId="1" r:id="rId2"/>
    <sheet name="MN_NA3_RIEP_x_2024" sheetId="3" r:id="rId3"/>
  </sheets>
  <externalReferences>
    <externalReference r:id="rId4"/>
    <externalReference r:id="rId5"/>
    <externalReference r:id="rId6"/>
  </externalReferences>
  <definedNames>
    <definedName name="_09_1_Elenco_Strutture" localSheetId="0">#REF!</definedName>
    <definedName name="_09_1_Elenco_Strutture" localSheetId="1">#REF!</definedName>
    <definedName name="_09_1_Elenco_Strutture" localSheetId="2">#REF!</definedName>
    <definedName name="_09_1_Elenco_Strutture">#REF!</definedName>
    <definedName name="_xlnm._FilterDatabase" localSheetId="2" hidden="1">MN_NA3_RIEP_x_2024!$AI$3:$AI$14</definedName>
    <definedName name="_xlnm.Print_Area" localSheetId="0">MN_NA3_2022!$A$1:$U$18</definedName>
    <definedName name="_xlnm.Print_Area" localSheetId="1">MN_NA3_2023!$A$1:$U$19</definedName>
    <definedName name="_xlnm.Print_Area" localSheetId="2">MN_NA3_RIEP_x_2024!$A$2:$AE$15</definedName>
    <definedName name="Excel_BuiltIn_Print_Titles_1_1">('[1]ESITO 2010'!$B$1:$B$65451,'[1]ESITO 2010'!$A$2:$IT$2)</definedName>
    <definedName name="Excel_BuiltIn_Print_Titles_1_1_1">('[1]ESITO 2010'!$B$2:$B$65379,'[1]ESITO 2010'!$A$2:$IT$2)</definedName>
    <definedName name="Excel_BuiltIn_Print_Titles_1_1_1_1">('[1]ESITO 2010'!$B$2:$B$65379,'[1]ESITO 2010'!$A$2:$IT$2)</definedName>
    <definedName name="Excel_BuiltIn_Print_Titles_2_1_1_1">('[1]ESITO 2010'!$B$2:$B$65359,'[1]ESITO 2010'!$A$2:$IT$2)</definedName>
    <definedName name="Excel_BuiltIn_Print_Titles_2_1_1_1_1">('[1]ESITO 2010'!$B$2:$B$65359,'[1]ESITO 2010'!$A$2:$IT$2)</definedName>
    <definedName name="_xlnm.Print_Titles" localSheetId="2">MN_NA3_RIEP_x_2024!$A:$B</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4" i="1" l="1"/>
  <c r="Y14" i="1"/>
  <c r="X14" i="1"/>
  <c r="U14" i="2"/>
  <c r="Q30" i="3" l="1"/>
  <c r="P29" i="3"/>
  <c r="P25" i="3"/>
  <c r="P26" i="3"/>
  <c r="P27" i="3"/>
  <c r="P28" i="3"/>
  <c r="P23" i="3"/>
  <c r="P24" i="3"/>
  <c r="P22" i="3"/>
  <c r="L14" i="3"/>
  <c r="L10" i="3"/>
  <c r="L11" i="3"/>
  <c r="L12" i="3"/>
  <c r="L13" i="3"/>
  <c r="L9" i="3"/>
  <c r="L8" i="3"/>
  <c r="K9" i="3"/>
  <c r="K8" i="3"/>
  <c r="K21" i="3"/>
  <c r="K7" i="3"/>
  <c r="V14" i="3" l="1"/>
  <c r="Q14" i="3"/>
  <c r="H14" i="3"/>
  <c r="T10" i="3"/>
  <c r="T11" i="3"/>
  <c r="T12" i="3"/>
  <c r="T9" i="3"/>
  <c r="S8" i="3"/>
  <c r="S7" i="3"/>
  <c r="T23" i="3"/>
  <c r="H30" i="3"/>
  <c r="U13" i="3" l="1"/>
  <c r="V13" i="3" s="1"/>
  <c r="Z8" i="3" s="1"/>
  <c r="S6" i="3"/>
  <c r="M13" i="3"/>
  <c r="M12" i="3"/>
  <c r="Y13" i="3" s="1"/>
  <c r="K22" i="3"/>
  <c r="M9" i="3"/>
  <c r="Y10" i="3" s="1"/>
  <c r="M8" i="3"/>
  <c r="Y9" i="3" s="1"/>
  <c r="M7" i="3"/>
  <c r="K6" i="3"/>
  <c r="Y8" i="3" l="1"/>
  <c r="Y7" i="3"/>
  <c r="U23" i="3"/>
  <c r="U24" i="3" s="1"/>
  <c r="T24" i="3"/>
  <c r="K14" i="3"/>
  <c r="M11" i="3" l="1"/>
  <c r="Y6" i="3" s="1"/>
  <c r="U11" i="3"/>
  <c r="U12" i="3"/>
  <c r="V12" i="3" s="1"/>
  <c r="Z6" i="3" s="1"/>
  <c r="M10" i="3" l="1"/>
  <c r="Y11" i="3" s="1"/>
  <c r="U10" i="3"/>
  <c r="V10" i="3" s="1"/>
  <c r="Z10" i="3" s="1"/>
  <c r="V11" i="3"/>
  <c r="Z11" i="3" s="1"/>
  <c r="T7" i="3"/>
  <c r="V7" i="3" s="1"/>
  <c r="Z12" i="3" s="1"/>
  <c r="U9" i="3"/>
  <c r="V9" i="3" s="1"/>
  <c r="Z7" i="3" s="1"/>
  <c r="S14" i="3"/>
  <c r="T8" i="3"/>
  <c r="U14" i="3" l="1"/>
  <c r="T14" i="3"/>
  <c r="V8" i="3"/>
  <c r="Z9" i="3" s="1"/>
  <c r="O14" i="1" l="1"/>
  <c r="P14" i="1"/>
  <c r="N14" i="2" l="1"/>
  <c r="D14" i="3" l="1"/>
  <c r="AC11" i="3" l="1"/>
  <c r="L14" i="1"/>
  <c r="AC7" i="3" l="1"/>
  <c r="I14" i="1"/>
  <c r="AB7" i="3"/>
  <c r="AE7" i="3" s="1"/>
  <c r="AI7" i="3" s="1"/>
  <c r="M23" i="2"/>
  <c r="M24" i="2"/>
  <c r="M27" i="2"/>
  <c r="M25" i="2"/>
  <c r="M29" i="2"/>
  <c r="M28" i="2"/>
  <c r="M22" i="2"/>
  <c r="M26" i="2"/>
  <c r="I14" i="2"/>
  <c r="Z14" i="2"/>
  <c r="Y14" i="2"/>
  <c r="X14" i="2"/>
  <c r="AC9" i="3" l="1"/>
  <c r="AC12" i="3"/>
  <c r="AC8" i="3"/>
  <c r="M30" i="2"/>
  <c r="P14" i="2"/>
  <c r="AB10" i="3"/>
  <c r="AB8" i="3"/>
  <c r="AB12" i="3"/>
  <c r="H14" i="2"/>
  <c r="L14" i="2"/>
  <c r="H14" i="1"/>
  <c r="E14" i="1"/>
  <c r="AC10" i="3" l="1"/>
  <c r="AE8" i="3"/>
  <c r="AI8" i="3" s="1"/>
  <c r="AE10" i="3"/>
  <c r="AI10" i="3" s="1"/>
  <c r="AB9" i="3"/>
  <c r="AE9" i="3" s="1"/>
  <c r="AI9" i="3" s="1"/>
  <c r="AB11" i="3"/>
  <c r="AE11" i="3" s="1"/>
  <c r="AI11" i="3" s="1"/>
  <c r="S14" i="2"/>
  <c r="O14" i="2"/>
  <c r="E14" i="2"/>
  <c r="S14" i="1" l="1"/>
  <c r="AE8" i="1" l="1"/>
  <c r="AE7" i="1"/>
  <c r="AE6" i="1"/>
  <c r="AB6" i="1" l="1"/>
  <c r="AB7" i="1"/>
  <c r="AB8" i="1"/>
  <c r="M6" i="3" l="1"/>
  <c r="V6" i="3"/>
  <c r="Z13" i="3" s="1"/>
  <c r="H15" i="3"/>
  <c r="Q15" i="3"/>
  <c r="F14" i="2"/>
  <c r="AB13" i="3"/>
  <c r="L15" i="2"/>
  <c r="F14" i="1"/>
  <c r="N14" i="1"/>
  <c r="L15" i="1"/>
  <c r="Y12" i="3" l="1"/>
  <c r="Y14" i="3" s="1"/>
  <c r="M14" i="3"/>
  <c r="AC13" i="3"/>
  <c r="AE13" i="3" s="1"/>
  <c r="AI13" i="3" s="1"/>
  <c r="T14" i="2"/>
  <c r="AC6" i="3"/>
  <c r="AB6" i="3"/>
  <c r="J14" i="3"/>
  <c r="J15" i="3" s="1"/>
  <c r="S15" i="3"/>
  <c r="N15" i="1"/>
  <c r="N15" i="2"/>
  <c r="P15" i="1"/>
  <c r="Q14" i="2"/>
  <c r="O15" i="1"/>
  <c r="P15" i="2"/>
  <c r="O15" i="2"/>
  <c r="Q14" i="1" l="1"/>
  <c r="AE12" i="3"/>
  <c r="AI12" i="3" s="1"/>
  <c r="T14" i="1"/>
  <c r="AE6" i="3"/>
  <c r="AL7" i="3"/>
  <c r="AB14" i="3"/>
  <c r="AL8" i="3"/>
  <c r="T15" i="3"/>
  <c r="K15" i="3"/>
  <c r="AI6" i="3" l="1"/>
  <c r="AL6" i="3" s="1"/>
  <c r="AE14" i="3"/>
  <c r="U14" i="1"/>
  <c r="AE27" i="3"/>
  <c r="AE28" i="3"/>
  <c r="AE29" i="3"/>
  <c r="AC14" i="3"/>
  <c r="U15" i="3"/>
  <c r="L15" i="3"/>
  <c r="AI27" i="3" l="1"/>
  <c r="AE30" i="3"/>
  <c r="AI29" i="3"/>
  <c r="Z14" i="3" l="1"/>
  <c r="AE31" i="3" l="1"/>
  <c r="AI14" i="3" l="1"/>
  <c r="AL14" i="3" s="1"/>
  <c r="J14" i="2" l="1"/>
  <c r="J14" i="1"/>
</calcChain>
</file>

<file path=xl/sharedStrings.xml><?xml version="1.0" encoding="utf-8"?>
<sst xmlns="http://schemas.openxmlformats.org/spreadsheetml/2006/main" count="206" uniqueCount="101">
  <si>
    <t>graduatoria</t>
  </si>
  <si>
    <t>Tetto NETTO 2024 provv.rio</t>
  </si>
  <si>
    <t>cod. NSIS</t>
  </si>
  <si>
    <t>ordinamento per codice NSIS</t>
  </si>
  <si>
    <t>1/3 tetto:</t>
  </si>
  <si>
    <t>Totale Branca</t>
  </si>
  <si>
    <t>D</t>
  </si>
  <si>
    <t>B</t>
  </si>
  <si>
    <t>A</t>
  </si>
  <si>
    <t>C</t>
  </si>
  <si>
    <t>3°</t>
  </si>
  <si>
    <t>2°</t>
  </si>
  <si>
    <t>1°</t>
  </si>
  <si>
    <t>€ VMP</t>
  </si>
  <si>
    <t>Denominazione struttura erogatrice</t>
  </si>
  <si>
    <t>NSIS_23</t>
  </si>
  <si>
    <t>OLTRE il 10% di extra tetto</t>
  </si>
  <si>
    <t>entro il 10% di extra tetto</t>
  </si>
  <si>
    <t>entro il tetto di spesa</t>
  </si>
  <si>
    <t>(1°: + 3%;   2°: 0%;   3°: -3%)</t>
  </si>
  <si>
    <t>Graduatoria</t>
  </si>
  <si>
    <t>Tetto NETTO 2023</t>
  </si>
  <si>
    <t>codice NSIS</t>
  </si>
  <si>
    <t>Branca: _______________________</t>
  </si>
  <si>
    <t>NETTO LIQUIDABILE (prima della RTU)</t>
  </si>
  <si>
    <t>Formazione dei tre Gruppi</t>
  </si>
  <si>
    <t>Cons.vo 2023 NETTO Liquidato</t>
  </si>
  <si>
    <t>valore teorico massimo di produzione
COM x VMP</t>
  </si>
  <si>
    <t>VMP cons.vo 2023</t>
  </si>
  <si>
    <t>Classe VMP per il 2023</t>
  </si>
  <si>
    <t>ASL:</t>
  </si>
  <si>
    <t>Cons.vo 2022 NETTO Liquidato</t>
  </si>
  <si>
    <t>Tetto di spesa NETTA 2022</t>
  </si>
  <si>
    <t>C.O.M. vigente dal 01.01.2023</t>
  </si>
  <si>
    <t>VMP cons.vo 2022</t>
  </si>
  <si>
    <t>punteggio Indicatori</t>
  </si>
  <si>
    <t>come era (corretto)</t>
  </si>
  <si>
    <t>Classe VMP per il 2024</t>
  </si>
  <si>
    <t>classe 2024</t>
  </si>
  <si>
    <t>INDICE di col. 10</t>
  </si>
  <si>
    <t>Modifica del tetto NETTO 2023</t>
  </si>
  <si>
    <t>ordinamento per INDICE</t>
  </si>
  <si>
    <t>Modifica del tetto NETTO 2024</t>
  </si>
  <si>
    <t>INDICE: Tetto 2023 Teorico vs Tetto 2022 e Liquidato 2022 (2)</t>
  </si>
  <si>
    <t>Tetto TEORICO 2023
(1)</t>
  </si>
  <si>
    <t>"TETTO BASE" 2023: importi ordinati x NSIS</t>
  </si>
  <si>
    <t>NSIS</t>
  </si>
  <si>
    <t>NETTO 2023 col. 12</t>
  </si>
  <si>
    <t>modifica da col. 17</t>
  </si>
  <si>
    <t>BASE 2023
col. 12 + 17</t>
  </si>
  <si>
    <t>"TETTO BASE" 2024: importi ordinati x NSIS</t>
  </si>
  <si>
    <t>NETTO 2024 col. 12</t>
  </si>
  <si>
    <t>BASE 2024
col. 12 + 17</t>
  </si>
  <si>
    <t>Variazione per Indicatori di Performance sui dati di attività del 2022 e del 2023</t>
  </si>
  <si>
    <t>Tetto BASE 2023</t>
  </si>
  <si>
    <t>Tetto BASE 2024</t>
  </si>
  <si>
    <t>Tetto Netto 2024 provv.rio (DGRC 800/23)</t>
  </si>
  <si>
    <t>25 = 21+...+24</t>
  </si>
  <si>
    <t>Variaz % totale vs Tetto di spesa NETTA 2024 provv.rio</t>
  </si>
  <si>
    <t>ordinamento in base al punteggio Indicatori di Performance sui dati consuntivi 2023</t>
  </si>
  <si>
    <t>ordinamento in base al punteggio Indicatori di Performance sui dati consuntivi 2022</t>
  </si>
  <si>
    <t>Punteggio Indicatori di Performance</t>
  </si>
  <si>
    <t>da col. 11
"per il 2023"</t>
  </si>
  <si>
    <t>da col. 19:
"per il 2024"</t>
  </si>
  <si>
    <t>Ordinamento per codice NSIS</t>
  </si>
  <si>
    <t>TOTALE variazioni
"per il 2023"
più
"per il 2024"</t>
  </si>
  <si>
    <t>Variazione del Tetto base "per il 2023": da RAD_01 col. 20</t>
  </si>
  <si>
    <t>Variazione del Tetto base "per il 2024": da RAD_02 col. 20</t>
  </si>
  <si>
    <t>ordinamento in base all'INDICE</t>
  </si>
  <si>
    <t>Variazione da applicare sul tetto BASE 2023</t>
  </si>
  <si>
    <t>Variazione da applicare sul tetto BASE 2024</t>
  </si>
  <si>
    <t>MEDICINA NUCLEARE: conteggio del "tetto BASE" 2023 in relazione alla COM al 01.01.2023 e al TETTO e alla produzione 2022</t>
  </si>
  <si>
    <t>MEDICINA NUCLEARE: conteggio del "tetto BASE" 2024 in relazione alla COM al 01.01.2024 e al TETTO e alla produzione 2023</t>
  </si>
  <si>
    <t>MEDICINA NUCLEARE</t>
  </si>
  <si>
    <t>MEDICINA NUCLEARE: Conteggio TOTALE variazioni da applicare sul TETTO 2024 provv.rio</t>
  </si>
  <si>
    <t>Tetto NETTO 2024 provv. (**)</t>
  </si>
  <si>
    <t>(**) Per le PET/TC Il DCA n. 32/2016 prevede; "2.100 prestazioni (considerando la potenzialità su 250 giornate lavorative per 8 ore di funzionamento al giorno)"</t>
  </si>
  <si>
    <t>(**) Per le PET/TC Il DCA n. 32/2016 prevede; "2.100 prestazioni (considerando la potenzialità su 250 giornate lavorative per 8 ore di funzionamento al giorno)". VMP stimato</t>
  </si>
  <si>
    <t>(*) Accreditato con DD 133 del 22.3.2023 ed ha iniziato ad operare nel 2024. In base alla nota ASL n. 188196 del 3.X.2023 ha un budget iniziale annuo di euro 914.760, che la DGRC 800/2023 ha applicato per il IV trimestre 2023</t>
  </si>
  <si>
    <t>C.O.M. vigente dal 01.01.2024 (**)</t>
  </si>
  <si>
    <t>(2) Importo di col. 7 diviso per la media semplice degli importi di col. 8 e 9, purchè siano valorizzati entrambi: altrimenti, diviso l'unico imprto valorizzato. Se mancano entrambi, si ha: "n.v." = NON VALORIZZATO</t>
  </si>
  <si>
    <t>(1) Importi di col. 6 rapportati al Tetto Netto complessivo della branca per il 2023, esposto nel rigo di Totale</t>
  </si>
  <si>
    <r>
      <t xml:space="preserve">INDICE: Tetto 2024 Teorico vs Tetto 2023 e Liqu. 2023
</t>
    </r>
    <r>
      <rPr>
        <b/>
        <sz val="10"/>
        <color theme="1"/>
        <rFont val="Calibri"/>
        <family val="2"/>
        <scheme val="minor"/>
      </rPr>
      <t>(2)</t>
    </r>
  </si>
  <si>
    <t>Tetto di spesa NETTA 2023
(2)</t>
  </si>
  <si>
    <t>Tetto Teorico 2024
(1) (3)</t>
  </si>
  <si>
    <t>(*) Il DD n. 107 del 06.02.2024 ha accreditato anche per le PET/TC la struttura San Ciro che, quindi, passa a "B". Giusta delibera ASL NA3 n. 880 del 11.06.2024, il tetto 2024 risale a € 181.892 e da aprile 2024 aumenta di € 76.230/mese.</t>
  </si>
  <si>
    <t>Subtot con variaz finale (+)</t>
  </si>
  <si>
    <t>Subtot con variaz finale (=)</t>
  </si>
  <si>
    <t>Subtot con variaz finale (-)</t>
  </si>
  <si>
    <t>(1°: + 2%;   2°: 0%;   3°: -2%)</t>
  </si>
  <si>
    <t>S.D.N. SPA</t>
  </si>
  <si>
    <t>CENTRO MEDICO NUCLEARE SRL</t>
  </si>
  <si>
    <t>CLINIC CENTER S.P.A.</t>
  </si>
  <si>
    <t>CERBA HealthCare Campania S.r.l. ex CENTRO DR.AUGUSTO BASILE E C</t>
  </si>
  <si>
    <t>CENTRO MEDICINA NUCLEARE SRL</t>
  </si>
  <si>
    <t>LA.ME.NUC. S.R.L.</t>
  </si>
  <si>
    <t>AMB072</t>
  </si>
  <si>
    <t>CASA DI CURA VILLA ANGELA SRL</t>
  </si>
  <si>
    <r>
      <t xml:space="preserve">Tetto Base 2023 da:
</t>
    </r>
    <r>
      <rPr>
        <b/>
        <sz val="8"/>
        <color theme="1"/>
        <rFont val="Calibri"/>
        <family val="2"/>
        <scheme val="minor"/>
      </rPr>
      <t xml:space="preserve"> MN_01 col 21</t>
    </r>
  </si>
  <si>
    <r>
      <t xml:space="preserve">Tetto Base 2024 da:
</t>
    </r>
    <r>
      <rPr>
        <b/>
        <sz val="8"/>
        <color theme="1"/>
        <rFont val="Calibri"/>
        <family val="2"/>
        <scheme val="minor"/>
      </rPr>
      <t xml:space="preserve"> MN_02 col 21</t>
    </r>
  </si>
  <si>
    <t>NAPOLI 1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</si>
</sst>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000"/>
    <numFmt numFmtId="165" formatCode="#,##0.000"/>
    <numFmt numFmtId="166" formatCode="0.0%"/>
    <numFmt numFmtId="167" formatCode="_-* #,##0_-;\-* #,##0_-;_-* &quot;-&quot;??_-;_-@_-"/>
    <numFmt numFmtId="168" formatCode="#,##0.00000"/>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7"/>
      <color theme="1"/>
      <name val="Calibri"/>
      <family val="2"/>
      <scheme val="minor"/>
    </font>
    <font>
      <b/>
      <sz val="10"/>
      <color theme="1"/>
      <name val="Calibri"/>
      <family val="2"/>
      <scheme val="minor"/>
    </font>
    <font>
      <sz val="14"/>
      <color theme="1"/>
      <name val="Calibri"/>
      <family val="2"/>
      <scheme val="minor"/>
    </font>
    <font>
      <b/>
      <sz val="11"/>
      <color rgb="FFFF0000"/>
      <name val="Calibri"/>
      <family val="2"/>
      <scheme val="minor"/>
    </font>
    <font>
      <sz val="8"/>
      <color theme="1"/>
      <name val="Calibri"/>
      <family val="2"/>
      <scheme val="minor"/>
    </font>
    <font>
      <sz val="9"/>
      <color theme="1"/>
      <name val="Calibri"/>
      <family val="2"/>
      <scheme val="minor"/>
    </font>
    <font>
      <sz val="11"/>
      <color indexed="8"/>
      <name val="Calibri"/>
      <family val="2"/>
    </font>
    <font>
      <b/>
      <sz val="9"/>
      <color theme="1"/>
      <name val="Calibri"/>
      <family val="2"/>
      <scheme val="minor"/>
    </font>
    <font>
      <b/>
      <sz val="11"/>
      <name val="Calibri"/>
      <family val="2"/>
    </font>
    <font>
      <b/>
      <sz val="14"/>
      <color theme="1"/>
      <name val="Calibri"/>
      <family val="2"/>
      <scheme val="minor"/>
    </font>
    <font>
      <b/>
      <sz val="12"/>
      <color theme="1"/>
      <name val="Calibri"/>
      <family val="2"/>
      <scheme val="minor"/>
    </font>
    <font>
      <b/>
      <sz val="8"/>
      <color theme="1"/>
      <name val="Calibri"/>
      <family val="2"/>
      <scheme val="minor"/>
    </font>
    <font>
      <sz val="12"/>
      <color theme="1"/>
      <name val="Calibri"/>
      <family val="2"/>
      <scheme val="minor"/>
    </font>
    <font>
      <sz val="16"/>
      <color theme="1"/>
      <name val="Calibri"/>
      <family val="2"/>
      <scheme val="minor"/>
    </font>
    <font>
      <b/>
      <sz val="18"/>
      <color theme="1"/>
      <name val="Calibri"/>
      <family val="2"/>
      <scheme val="minor"/>
    </font>
    <font>
      <b/>
      <sz val="20"/>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cellStyleXfs>
  <cellXfs count="156">
    <xf numFmtId="0" fontId="0" fillId="0" borderId="0" xfId="0"/>
    <xf numFmtId="3" fontId="0" fillId="0" borderId="0" xfId="0" applyNumberFormat="1"/>
    <xf numFmtId="3" fontId="0" fillId="0" borderId="0" xfId="0" applyNumberFormat="1" applyAlignment="1">
      <alignment horizontal="left"/>
    </xf>
    <xf numFmtId="164" fontId="0" fillId="0" borderId="0" xfId="0" applyNumberFormat="1" applyAlignment="1">
      <alignment horizontal="center"/>
    </xf>
    <xf numFmtId="3" fontId="0" fillId="0" borderId="1" xfId="1" applyNumberFormat="1" applyFont="1" applyFill="1" applyBorder="1"/>
    <xf numFmtId="3" fontId="0" fillId="0" borderId="0" xfId="1" applyNumberFormat="1" applyFont="1" applyFill="1"/>
    <xf numFmtId="164" fontId="0" fillId="0" borderId="0" xfId="0" applyNumberFormat="1" applyFill="1" applyAlignment="1">
      <alignment horizontal="center"/>
    </xf>
    <xf numFmtId="165" fontId="0" fillId="0" borderId="0" xfId="0" applyNumberFormat="1" applyAlignment="1">
      <alignment horizontal="center"/>
    </xf>
    <xf numFmtId="3" fontId="4" fillId="0" borderId="0" xfId="0" applyNumberFormat="1" applyFont="1" applyFill="1"/>
    <xf numFmtId="3" fontId="3" fillId="2" borderId="1" xfId="0" applyNumberFormat="1" applyFont="1" applyFill="1" applyBorder="1" applyAlignment="1">
      <alignment horizontal="center" wrapText="1"/>
    </xf>
    <xf numFmtId="3" fontId="5" fillId="2" borderId="1" xfId="0" applyNumberFormat="1" applyFont="1" applyFill="1" applyBorder="1" applyAlignment="1">
      <alignment horizontal="center" wrapText="1"/>
    </xf>
    <xf numFmtId="3" fontId="6" fillId="2" borderId="1" xfId="0" applyNumberFormat="1" applyFont="1" applyFill="1" applyBorder="1" applyAlignment="1">
      <alignment horizontal="center" wrapText="1"/>
    </xf>
    <xf numFmtId="9" fontId="0" fillId="0" borderId="0" xfId="1" applyFont="1"/>
    <xf numFmtId="3" fontId="2" fillId="2" borderId="0" xfId="0" applyNumberFormat="1" applyFont="1" applyFill="1"/>
    <xf numFmtId="3" fontId="0" fillId="0" borderId="0" xfId="0" quotePrefix="1" applyNumberFormat="1" applyAlignment="1">
      <alignment horizontal="right"/>
    </xf>
    <xf numFmtId="3" fontId="8" fillId="2" borderId="0" xfId="0" applyNumberFormat="1" applyFont="1" applyFill="1"/>
    <xf numFmtId="3" fontId="8" fillId="2" borderId="0" xfId="0" applyNumberFormat="1" applyFont="1" applyFill="1" applyAlignment="1">
      <alignment horizontal="right"/>
    </xf>
    <xf numFmtId="3" fontId="0" fillId="0" borderId="1" xfId="0" applyNumberFormat="1" applyBorder="1"/>
    <xf numFmtId="3" fontId="0" fillId="4" borderId="1" xfId="1" applyNumberFormat="1" applyFont="1" applyFill="1" applyBorder="1"/>
    <xf numFmtId="3" fontId="0" fillId="5" borderId="1" xfId="1" applyNumberFormat="1" applyFont="1" applyFill="1" applyBorder="1"/>
    <xf numFmtId="3" fontId="0" fillId="2" borderId="1" xfId="0" applyNumberFormat="1" applyFill="1" applyBorder="1"/>
    <xf numFmtId="4" fontId="4" fillId="6" borderId="1" xfId="0" applyNumberFormat="1" applyFont="1" applyFill="1" applyBorder="1" applyAlignment="1">
      <alignment horizontal="center" wrapText="1"/>
    </xf>
    <xf numFmtId="3" fontId="3" fillId="0" borderId="0" xfId="0" applyNumberFormat="1" applyFont="1" applyAlignment="1">
      <alignment horizontal="left"/>
    </xf>
    <xf numFmtId="3" fontId="4" fillId="0" borderId="0" xfId="0" applyNumberFormat="1" applyFont="1"/>
    <xf numFmtId="3" fontId="0" fillId="4" borderId="0" xfId="0" applyNumberFormat="1" applyFill="1"/>
    <xf numFmtId="3" fontId="0" fillId="5" borderId="0" xfId="0" applyNumberFormat="1" applyFill="1"/>
    <xf numFmtId="3" fontId="0" fillId="5" borderId="0" xfId="0" applyNumberFormat="1" applyFill="1" applyAlignment="1">
      <alignment horizontal="center"/>
    </xf>
    <xf numFmtId="165" fontId="4" fillId="2" borderId="0" xfId="0" applyNumberFormat="1" applyFont="1" applyFill="1" applyAlignment="1">
      <alignment horizontal="center"/>
    </xf>
    <xf numFmtId="3" fontId="4" fillId="2" borderId="0" xfId="0" applyNumberFormat="1" applyFont="1" applyFill="1"/>
    <xf numFmtId="3" fontId="0" fillId="2" borderId="0" xfId="0" quotePrefix="1" applyNumberFormat="1" applyFill="1"/>
    <xf numFmtId="4" fontId="4" fillId="0" borderId="1" xfId="0" applyNumberFormat="1" applyFont="1" applyBorder="1" applyAlignment="1">
      <alignment horizontal="center" wrapText="1"/>
    </xf>
    <xf numFmtId="3" fontId="3" fillId="0" borderId="1" xfId="0" applyNumberFormat="1" applyFont="1" applyBorder="1" applyAlignment="1">
      <alignment horizontal="center"/>
    </xf>
    <xf numFmtId="3" fontId="0" fillId="0" borderId="0" xfId="0" applyNumberFormat="1" applyFill="1"/>
    <xf numFmtId="9" fontId="8" fillId="2" borderId="1" xfId="1" applyFont="1" applyFill="1" applyBorder="1" applyAlignment="1">
      <alignment horizontal="center"/>
    </xf>
    <xf numFmtId="3" fontId="12" fillId="0" borderId="1" xfId="0" applyNumberFormat="1" applyFont="1" applyBorder="1" applyAlignment="1">
      <alignment horizontal="center"/>
    </xf>
    <xf numFmtId="3" fontId="3" fillId="0" borderId="1" xfId="0" applyNumberFormat="1" applyFont="1" applyBorder="1" applyAlignment="1">
      <alignment horizontal="left"/>
    </xf>
    <xf numFmtId="164" fontId="3" fillId="0" borderId="1" xfId="0" applyNumberFormat="1" applyFont="1" applyBorder="1" applyAlignment="1">
      <alignment horizontal="center"/>
    </xf>
    <xf numFmtId="3" fontId="7" fillId="0" borderId="9" xfId="0" applyNumberFormat="1" applyFont="1" applyBorder="1" applyAlignment="1">
      <alignment horizontal="left"/>
    </xf>
    <xf numFmtId="3" fontId="14" fillId="0" borderId="10" xfId="0" applyNumberFormat="1" applyFont="1" applyBorder="1" applyAlignment="1">
      <alignment horizontal="left" vertical="center"/>
    </xf>
    <xf numFmtId="3" fontId="14" fillId="0" borderId="10" xfId="0" applyNumberFormat="1" applyFont="1" applyBorder="1" applyAlignment="1">
      <alignment horizontal="left"/>
    </xf>
    <xf numFmtId="3" fontId="3" fillId="4" borderId="0" xfId="0" applyNumberFormat="1" applyFont="1" applyFill="1"/>
    <xf numFmtId="0" fontId="17" fillId="4" borderId="1" xfId="0" applyNumberFormat="1" applyFont="1" applyFill="1" applyBorder="1" applyAlignment="1">
      <alignment horizontal="center" vertical="center"/>
    </xf>
    <xf numFmtId="0" fontId="17" fillId="0" borderId="1" xfId="0" applyNumberFormat="1" applyFont="1" applyBorder="1" applyAlignment="1">
      <alignment horizontal="center" vertical="center"/>
    </xf>
    <xf numFmtId="3" fontId="18" fillId="0" borderId="0" xfId="0" applyNumberFormat="1" applyFont="1" applyAlignment="1">
      <alignment horizontal="center"/>
    </xf>
    <xf numFmtId="164" fontId="19" fillId="0" borderId="0" xfId="0" applyNumberFormat="1" applyFont="1" applyAlignment="1">
      <alignment horizontal="left" vertical="top"/>
    </xf>
    <xf numFmtId="9" fontId="0" fillId="0" borderId="1" xfId="1" applyFont="1" applyBorder="1" applyAlignment="1">
      <alignment horizontal="center"/>
    </xf>
    <xf numFmtId="3" fontId="3" fillId="7" borderId="1" xfId="0" applyNumberFormat="1" applyFont="1" applyFill="1" applyBorder="1"/>
    <xf numFmtId="9" fontId="0" fillId="0" borderId="0" xfId="1" applyFont="1" applyAlignment="1">
      <alignment horizontal="center"/>
    </xf>
    <xf numFmtId="9" fontId="3" fillId="0" borderId="0" xfId="1" applyFont="1" applyAlignment="1">
      <alignment horizontal="center"/>
    </xf>
    <xf numFmtId="164" fontId="20" fillId="0" borderId="0" xfId="0" applyNumberFormat="1" applyFont="1" applyAlignment="1">
      <alignment horizontal="left" vertical="top"/>
    </xf>
    <xf numFmtId="3" fontId="10" fillId="0" borderId="0" xfId="0" applyNumberFormat="1" applyFont="1"/>
    <xf numFmtId="3" fontId="16" fillId="2" borderId="1" xfId="0" applyNumberFormat="1" applyFont="1" applyFill="1" applyBorder="1" applyAlignment="1">
      <alignment horizontal="center" wrapText="1"/>
    </xf>
    <xf numFmtId="164" fontId="0" fillId="0" borderId="0" xfId="0" quotePrefix="1" applyNumberFormat="1" applyAlignment="1">
      <alignment horizontal="left"/>
    </xf>
    <xf numFmtId="3" fontId="0" fillId="0" borderId="0" xfId="0" applyNumberFormat="1" applyAlignment="1">
      <alignment horizontal="center" wrapText="1"/>
    </xf>
    <xf numFmtId="165" fontId="4" fillId="2" borderId="1" xfId="0" applyNumberFormat="1" applyFont="1" applyFill="1" applyBorder="1" applyAlignment="1">
      <alignment horizontal="center"/>
    </xf>
    <xf numFmtId="0" fontId="17" fillId="5" borderId="1" xfId="0" applyNumberFormat="1" applyFont="1" applyFill="1" applyBorder="1" applyAlignment="1">
      <alignment horizontal="center" vertical="center"/>
    </xf>
    <xf numFmtId="3" fontId="0" fillId="5" borderId="1" xfId="0" applyNumberFormat="1" applyFill="1" applyBorder="1" applyAlignment="1">
      <alignment horizontal="center"/>
    </xf>
    <xf numFmtId="3" fontId="16" fillId="4" borderId="1" xfId="0" applyNumberFormat="1" applyFont="1" applyFill="1" applyBorder="1" applyAlignment="1">
      <alignment horizontal="center" vertical="center" wrapText="1"/>
    </xf>
    <xf numFmtId="3" fontId="0" fillId="4" borderId="0" xfId="0" quotePrefix="1" applyNumberFormat="1" applyFill="1"/>
    <xf numFmtId="3" fontId="7" fillId="0" borderId="14" xfId="0" applyNumberFormat="1" applyFont="1" applyBorder="1" applyAlignment="1">
      <alignment horizontal="left" vertical="center"/>
    </xf>
    <xf numFmtId="3" fontId="7" fillId="0" borderId="9" xfId="0" applyNumberFormat="1" applyFont="1" applyBorder="1" applyAlignment="1">
      <alignment horizontal="left" vertical="center"/>
    </xf>
    <xf numFmtId="164" fontId="3" fillId="0" borderId="1" xfId="0" applyNumberFormat="1" applyFont="1" applyBorder="1" applyAlignment="1">
      <alignment horizontal="center" vertical="center"/>
    </xf>
    <xf numFmtId="3" fontId="3" fillId="0" borderId="1" xfId="0" applyNumberFormat="1" applyFont="1" applyBorder="1" applyAlignment="1">
      <alignment horizontal="left" vertical="center"/>
    </xf>
    <xf numFmtId="3" fontId="12" fillId="0" borderId="1" xfId="0" applyNumberFormat="1" applyFont="1" applyBorder="1" applyAlignment="1">
      <alignment horizontal="center" vertical="center"/>
    </xf>
    <xf numFmtId="3" fontId="0" fillId="5" borderId="1" xfId="0" applyNumberFormat="1" applyFill="1" applyBorder="1" applyAlignment="1">
      <alignment horizontal="center" vertical="center"/>
    </xf>
    <xf numFmtId="3" fontId="15" fillId="4" borderId="1" xfId="0" applyNumberFormat="1" applyFont="1" applyFill="1" applyBorder="1" applyAlignment="1">
      <alignment horizontal="center" vertical="center" wrapText="1"/>
    </xf>
    <xf numFmtId="3" fontId="0" fillId="0" borderId="0" xfId="0" applyNumberFormat="1" applyAlignment="1">
      <alignment vertical="center"/>
    </xf>
    <xf numFmtId="3" fontId="14" fillId="0" borderId="9" xfId="0" applyNumberFormat="1" applyFont="1" applyBorder="1" applyAlignment="1">
      <alignment horizontal="left" vertical="center"/>
    </xf>
    <xf numFmtId="3" fontId="12" fillId="0" borderId="1" xfId="0" applyNumberFormat="1" applyFont="1" applyFill="1" applyBorder="1" applyAlignment="1">
      <alignment horizontal="center" vertical="center" wrapText="1"/>
    </xf>
    <xf numFmtId="3" fontId="0" fillId="5" borderId="7" xfId="0" applyNumberFormat="1" applyFill="1" applyBorder="1"/>
    <xf numFmtId="3" fontId="3"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3" fillId="7"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3" fontId="0" fillId="0" borderId="0" xfId="0" applyNumberFormat="1" applyFill="1" applyAlignment="1">
      <alignment vertical="center"/>
    </xf>
    <xf numFmtId="3" fontId="12" fillId="0" borderId="14" xfId="0" applyNumberFormat="1" applyFont="1" applyFill="1" applyBorder="1" applyAlignment="1">
      <alignment horizontal="center" vertical="center" wrapText="1"/>
    </xf>
    <xf numFmtId="3" fontId="0" fillId="0" borderId="1" xfId="0" applyNumberFormat="1" applyFill="1" applyBorder="1"/>
    <xf numFmtId="164" fontId="3" fillId="0" borderId="0" xfId="0" quotePrefix="1" applyNumberFormat="1" applyFont="1" applyAlignment="1">
      <alignment horizontal="left"/>
    </xf>
    <xf numFmtId="3" fontId="0" fillId="0" borderId="0" xfId="0" quotePrefix="1" applyNumberFormat="1"/>
    <xf numFmtId="166" fontId="0" fillId="0" borderId="0" xfId="1" applyNumberFormat="1" applyFont="1" applyAlignment="1">
      <alignment horizontal="center"/>
    </xf>
    <xf numFmtId="3" fontId="2" fillId="2" borderId="0" xfId="0" applyNumberFormat="1" applyFont="1" applyFill="1" applyAlignment="1">
      <alignment horizontal="center"/>
    </xf>
    <xf numFmtId="168" fontId="0" fillId="6" borderId="0" xfId="0" applyNumberFormat="1" applyFill="1" applyAlignment="1">
      <alignment horizontal="center"/>
    </xf>
    <xf numFmtId="168" fontId="0" fillId="0" borderId="0" xfId="0" applyNumberFormat="1" applyAlignment="1">
      <alignment horizontal="center"/>
    </xf>
    <xf numFmtId="168" fontId="0" fillId="0" borderId="0" xfId="0" applyNumberFormat="1"/>
    <xf numFmtId="164" fontId="0" fillId="0" borderId="0" xfId="0" applyNumberFormat="1" applyAlignment="1">
      <alignment horizontal="center"/>
    </xf>
    <xf numFmtId="3" fontId="0" fillId="0" borderId="0" xfId="0" applyNumberFormat="1"/>
    <xf numFmtId="3" fontId="4" fillId="0" borderId="0" xfId="0" applyNumberFormat="1" applyFont="1"/>
    <xf numFmtId="3" fontId="3" fillId="0" borderId="1" xfId="0" applyNumberFormat="1" applyFont="1" applyBorder="1" applyAlignment="1">
      <alignment horizontal="center"/>
    </xf>
    <xf numFmtId="4" fontId="4" fillId="0" borderId="1" xfId="0" applyNumberFormat="1" applyFont="1" applyBorder="1" applyAlignment="1">
      <alignment horizontal="center" wrapText="1"/>
    </xf>
    <xf numFmtId="3" fontId="0" fillId="0" borderId="1" xfId="0" applyNumberFormat="1" applyBorder="1"/>
    <xf numFmtId="3" fontId="4" fillId="2" borderId="0" xfId="0" applyNumberFormat="1" applyFont="1" applyFill="1"/>
    <xf numFmtId="167" fontId="0" fillId="0" borderId="21" xfId="3" applyNumberFormat="1" applyFont="1" applyBorder="1" applyProtection="1">
      <protection hidden="1"/>
    </xf>
    <xf numFmtId="3" fontId="0" fillId="0" borderId="0" xfId="0" applyNumberFormat="1" applyFill="1" applyAlignment="1">
      <alignment horizontal="right"/>
    </xf>
    <xf numFmtId="165" fontId="0" fillId="0" borderId="0" xfId="0" applyNumberFormat="1"/>
    <xf numFmtId="167" fontId="0" fillId="0" borderId="21" xfId="4" applyNumberFormat="1" applyFont="1" applyBorder="1" applyProtection="1">
      <protection hidden="1"/>
    </xf>
    <xf numFmtId="0" fontId="4" fillId="0" borderId="1" xfId="0" applyFont="1" applyFill="1" applyBorder="1" applyAlignment="1">
      <alignment horizontal="center" vertical="center"/>
    </xf>
    <xf numFmtId="164" fontId="4" fillId="0" borderId="1" xfId="0" applyNumberFormat="1" applyFont="1" applyFill="1" applyBorder="1" applyAlignment="1">
      <alignment horizontal="center" vertical="center"/>
    </xf>
    <xf numFmtId="1" fontId="0" fillId="0" borderId="0" xfId="0" applyNumberFormat="1" applyFont="1" applyFill="1" applyAlignment="1">
      <alignment horizontal="center" vertical="center"/>
    </xf>
    <xf numFmtId="4" fontId="0" fillId="0" borderId="0" xfId="0" applyNumberFormat="1"/>
    <xf numFmtId="3" fontId="9" fillId="0" borderId="5" xfId="0" applyNumberFormat="1" applyFont="1" applyBorder="1" applyAlignment="1">
      <alignment horizontal="center" wrapText="1"/>
    </xf>
    <xf numFmtId="3" fontId="9" fillId="0" borderId="2" xfId="0" applyNumberFormat="1" applyFont="1" applyBorder="1" applyAlignment="1">
      <alignment horizontal="center" wrapText="1"/>
    </xf>
    <xf numFmtId="3" fontId="7" fillId="2" borderId="1" xfId="0" applyNumberFormat="1" applyFont="1" applyFill="1" applyBorder="1" applyAlignment="1">
      <alignment horizontal="center"/>
    </xf>
    <xf numFmtId="3" fontId="13" fillId="0" borderId="7" xfId="2" applyNumberFormat="1" applyFont="1" applyFill="1" applyBorder="1" applyAlignment="1">
      <alignment horizontal="center" vertical="center" wrapText="1"/>
    </xf>
    <xf numFmtId="3" fontId="13" fillId="0" borderId="8" xfId="2" applyNumberFormat="1" applyFont="1" applyFill="1" applyBorder="1" applyAlignment="1">
      <alignment horizontal="center" vertical="center" wrapText="1"/>
    </xf>
    <xf numFmtId="3" fontId="13" fillId="0" borderId="4" xfId="2" applyNumberFormat="1" applyFont="1" applyFill="1" applyBorder="1" applyAlignment="1">
      <alignment horizontal="center" vertical="center" wrapText="1"/>
    </xf>
    <xf numFmtId="3" fontId="10" fillId="0" borderId="6" xfId="0" applyNumberFormat="1" applyFont="1" applyBorder="1" applyAlignment="1">
      <alignment horizontal="center" wrapText="1"/>
    </xf>
    <xf numFmtId="3" fontId="10" fillId="0" borderId="3" xfId="0" applyNumberFormat="1" applyFont="1" applyBorder="1" applyAlignment="1">
      <alignment horizontal="center" wrapText="1"/>
    </xf>
    <xf numFmtId="3" fontId="16" fillId="3" borderId="13" xfId="0" applyNumberFormat="1" applyFont="1" applyFill="1" applyBorder="1" applyAlignment="1">
      <alignment horizontal="center" vertical="center" wrapText="1"/>
    </xf>
    <xf numFmtId="3" fontId="16" fillId="3" borderId="12" xfId="0" applyNumberFormat="1" applyFont="1" applyFill="1" applyBorder="1" applyAlignment="1">
      <alignment horizontal="center" vertical="center" wrapText="1"/>
    </xf>
    <xf numFmtId="3" fontId="16" fillId="3" borderId="11" xfId="0" applyNumberFormat="1" applyFont="1" applyFill="1" applyBorder="1" applyAlignment="1">
      <alignment horizontal="center" vertical="center" wrapText="1"/>
    </xf>
    <xf numFmtId="3" fontId="3" fillId="5" borderId="7" xfId="0" applyNumberFormat="1" applyFont="1" applyFill="1" applyBorder="1" applyAlignment="1">
      <alignment horizontal="center" vertical="center" wrapText="1"/>
    </xf>
    <xf numFmtId="3" fontId="3" fillId="5" borderId="4" xfId="0" applyNumberFormat="1" applyFont="1" applyFill="1" applyBorder="1" applyAlignment="1">
      <alignment horizontal="center" vertical="center" wrapText="1"/>
    </xf>
    <xf numFmtId="3" fontId="15" fillId="5" borderId="1" xfId="0" applyNumberFormat="1" applyFont="1" applyFill="1" applyBorder="1" applyAlignment="1">
      <alignment horizontal="center" vertical="center"/>
    </xf>
    <xf numFmtId="3" fontId="16" fillId="0" borderId="7" xfId="0" applyNumberFormat="1" applyFont="1" applyBorder="1" applyAlignment="1">
      <alignment horizontal="center" vertical="center" wrapText="1"/>
    </xf>
    <xf numFmtId="3" fontId="12" fillId="0" borderId="8"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14" fillId="4" borderId="15" xfId="0" applyNumberFormat="1" applyFont="1" applyFill="1" applyBorder="1" applyAlignment="1">
      <alignment horizontal="center" vertical="center" wrapText="1"/>
    </xf>
    <xf numFmtId="3" fontId="14" fillId="4" borderId="16" xfId="0" applyNumberFormat="1" applyFont="1" applyFill="1" applyBorder="1" applyAlignment="1">
      <alignment horizontal="center" vertical="center" wrapText="1"/>
    </xf>
    <xf numFmtId="3" fontId="14" fillId="4" borderId="17" xfId="0" applyNumberFormat="1" applyFont="1" applyFill="1" applyBorder="1" applyAlignment="1">
      <alignment horizontal="center" vertical="center" wrapText="1"/>
    </xf>
    <xf numFmtId="3" fontId="14" fillId="4" borderId="18" xfId="0" applyNumberFormat="1" applyFont="1" applyFill="1" applyBorder="1" applyAlignment="1">
      <alignment horizontal="center" vertical="center" wrapText="1"/>
    </xf>
    <xf numFmtId="3" fontId="14" fillId="4" borderId="19" xfId="0" applyNumberFormat="1" applyFont="1" applyFill="1" applyBorder="1" applyAlignment="1">
      <alignment horizontal="center" vertical="center" wrapText="1"/>
    </xf>
    <xf numFmtId="3" fontId="14" fillId="4" borderId="20" xfId="0" applyNumberFormat="1" applyFont="1" applyFill="1" applyBorder="1" applyAlignment="1">
      <alignment horizontal="center" vertical="center" wrapText="1"/>
    </xf>
    <xf numFmtId="3" fontId="12" fillId="5" borderId="10" xfId="0" applyNumberFormat="1" applyFont="1" applyFill="1" applyBorder="1" applyAlignment="1">
      <alignment horizontal="center" vertical="center" wrapText="1"/>
    </xf>
    <xf numFmtId="3" fontId="12" fillId="5" borderId="9" xfId="0" applyNumberFormat="1" applyFont="1" applyFill="1" applyBorder="1" applyAlignment="1">
      <alignment horizontal="center" vertical="center" wrapText="1"/>
    </xf>
    <xf numFmtId="3" fontId="12" fillId="5" borderId="14" xfId="0" applyNumberFormat="1"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3" fontId="3" fillId="0" borderId="1"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3" fontId="16" fillId="0" borderId="1" xfId="0" applyNumberFormat="1" applyFont="1" applyBorder="1" applyAlignment="1">
      <alignment horizontal="center" vertical="center" wrapText="1"/>
    </xf>
    <xf numFmtId="3" fontId="12" fillId="0" borderId="7"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6" fillId="0" borderId="8"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12" fillId="5" borderId="7" xfId="0" applyNumberFormat="1" applyFont="1" applyFill="1" applyBorder="1" applyAlignment="1">
      <alignment horizontal="center" vertical="center" wrapText="1"/>
    </xf>
    <xf numFmtId="3" fontId="12" fillId="5" borderId="4" xfId="0" applyNumberFormat="1" applyFont="1" applyFill="1" applyBorder="1" applyAlignment="1">
      <alignment horizontal="center" vertical="center" wrapText="1"/>
    </xf>
    <xf numFmtId="3" fontId="12" fillId="0" borderId="1" xfId="0" applyNumberFormat="1" applyFont="1" applyBorder="1" applyAlignment="1">
      <alignment horizontal="center" wrapText="1"/>
    </xf>
    <xf numFmtId="3" fontId="6" fillId="5" borderId="1" xfId="0" applyNumberFormat="1" applyFont="1" applyFill="1" applyBorder="1" applyAlignment="1">
      <alignment horizontal="center" wrapText="1"/>
    </xf>
    <xf numFmtId="3" fontId="15" fillId="5" borderId="1" xfId="0" applyNumberFormat="1" applyFont="1" applyFill="1" applyBorder="1" applyAlignment="1">
      <alignment horizontal="center"/>
    </xf>
    <xf numFmtId="3" fontId="3" fillId="5" borderId="1" xfId="0" applyNumberFormat="1" applyFont="1" applyFill="1" applyBorder="1" applyAlignment="1">
      <alignment horizontal="center" vertical="center" wrapText="1"/>
    </xf>
    <xf numFmtId="3" fontId="12" fillId="5" borderId="1"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3" fontId="12" fillId="0" borderId="17" xfId="0" applyNumberFormat="1" applyFont="1" applyFill="1" applyBorder="1" applyAlignment="1">
      <alignment horizontal="center" vertical="center" wrapText="1"/>
    </xf>
    <xf numFmtId="3" fontId="12" fillId="0" borderId="19" xfId="0" applyNumberFormat="1" applyFont="1" applyFill="1" applyBorder="1" applyAlignment="1">
      <alignment horizontal="center" vertical="center" wrapText="1"/>
    </xf>
    <xf numFmtId="3" fontId="12" fillId="0" borderId="20"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12" fillId="0" borderId="7" xfId="0" applyNumberFormat="1" applyFont="1" applyFill="1" applyBorder="1" applyAlignment="1">
      <alignment horizontal="center" vertical="center" wrapText="1"/>
    </xf>
    <xf numFmtId="3" fontId="12" fillId="0" borderId="8"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3" fontId="6" fillId="7" borderId="1" xfId="0" applyNumberFormat="1" applyFont="1" applyFill="1" applyBorder="1" applyAlignment="1">
      <alignment horizontal="center" vertical="center" wrapText="1"/>
    </xf>
    <xf numFmtId="3" fontId="17" fillId="2" borderId="10" xfId="0" applyNumberFormat="1" applyFont="1" applyFill="1" applyBorder="1" applyAlignment="1">
      <alignment horizontal="center"/>
    </xf>
    <xf numFmtId="3" fontId="17" fillId="2" borderId="9" xfId="0" applyNumberFormat="1" applyFont="1" applyFill="1" applyBorder="1" applyAlignment="1">
      <alignment horizontal="center"/>
    </xf>
    <xf numFmtId="3" fontId="17" fillId="2" borderId="14" xfId="0" applyNumberFormat="1" applyFont="1" applyFill="1" applyBorder="1" applyAlignment="1">
      <alignment horizontal="center"/>
    </xf>
    <xf numFmtId="165" fontId="4" fillId="0" borderId="0" xfId="0" applyNumberFormat="1" applyFont="1" applyFill="1" applyAlignment="1">
      <alignment horizontal="center"/>
    </xf>
  </cellXfs>
  <cellStyles count="5">
    <cellStyle name="Migliaia" xfId="4" builtinId="3"/>
    <cellStyle name="Migliaia 2" xfId="3"/>
    <cellStyle name="Normale" xfId="0" builtinId="0"/>
    <cellStyle name="Normale_ALLEGATO n. 1" xfId="2"/>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Zazzaro\Documenti\OO.SS.%20e%20Associaz_6216\PIANO%202011\AIOP\ACCORDO%2022-6-2011\Decreto%20n.%2084%20del%2020.12.2011\Allegato%20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urizio.cartalemi/Desktop/Tetti%202025/DGRC_n._757_del_27dic2024_TABEL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cina%20nucleare%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egato 2"/>
      <sheetName val="proiez 2011"/>
      <sheetName val="allegato 3 calcoli ARSan alta s"/>
      <sheetName val="calcoli terapie intensive"/>
      <sheetName val="calcoli riabilitazione"/>
      <sheetName val="calcoli ARSan alta specialità"/>
      <sheetName val="ESITO 2010"/>
      <sheetName val="Casa di cura Cobellis"/>
    </sheetNames>
    <sheetDataSet>
      <sheetData sheetId="0">
        <row r="1">
          <cell r="B1" t="str">
            <v>Importi in EURO</v>
          </cell>
        </row>
      </sheetData>
      <sheetData sheetId="1">
        <row r="1">
          <cell r="B1" t="str">
            <v>Importi in EURO</v>
          </cell>
        </row>
      </sheetData>
      <sheetData sheetId="2"/>
      <sheetData sheetId="3">
        <row r="1">
          <cell r="B1" t="str">
            <v>Importi in EURO</v>
          </cell>
        </row>
      </sheetData>
      <sheetData sheetId="4">
        <row r="1">
          <cell r="B1" t="str">
            <v>Importi in EURO</v>
          </cell>
        </row>
      </sheetData>
      <sheetData sheetId="5">
        <row r="1">
          <cell r="B1" t="str">
            <v>Importi in EURO</v>
          </cell>
        </row>
      </sheetData>
      <sheetData sheetId="6">
        <row r="1">
          <cell r="B1" t="str">
            <v>Importi in EURO</v>
          </cell>
        </row>
        <row r="2">
          <cell r="A2" t="str">
            <v>Codice NSIS</v>
          </cell>
          <cell r="B2" t="str">
            <v>Assistenza Ospedaliera erogata dalle Case di Cura private</v>
          </cell>
          <cell r="D2" t="str">
            <v>Passaggio di fascia in corso di verifica (ex decreto n. 65/2010)</v>
          </cell>
          <cell r="E2" t="str">
            <v>Fatturato 2010</v>
          </cell>
          <cell r="F2" t="str">
            <v>Conguagli per passaggi di fascia: decreto n° 62 del 22/8/2011</v>
          </cell>
          <cell r="G2" t="str">
            <v>Contestazioni sulle tariffe</v>
          </cell>
          <cell r="H2" t="str">
            <v>Abbattimenti per superamento soglie</v>
          </cell>
          <cell r="I2" t="str">
            <v>Altre contestazioni per controlli ecc.</v>
          </cell>
          <cell r="J2" t="str">
            <v>Abbattimento dei conguagli di col. (B) in proporzione alle riduzioni di col. (D) ed (E)</v>
          </cell>
          <cell r="K2" t="str">
            <v>NOTE</v>
          </cell>
          <cell r="L2" t="str">
            <v>Fatturato 2010 al netto dei controlli (dati ASL al 9/11/2011)</v>
          </cell>
          <cell r="M2" t="str">
            <v>TETTO 2010 (decreto n. 65 del 22/10/2011)</v>
          </cell>
          <cell r="N2" t="str">
            <v>Fatturato riconoscibile ma eccedente il tetto di spesa</v>
          </cell>
          <cell r="O2" t="str">
            <v>tetto non utilizzato, disponibile per compensazione regionale</v>
          </cell>
          <cell r="P2" t="str">
            <v>Compensazione Regionale ai sensi del decreto 65/2010</v>
          </cell>
          <cell r="Q2" t="str">
            <v>Regressione tariffaria dopo compensazione regionale</v>
          </cell>
          <cell r="R2" t="str">
            <v>Note Credito da emettere vs. la ASL competente (per regressione tariffaria)</v>
          </cell>
          <cell r="S2" t="str">
            <v>Note Credito da emettere vs. la Regione Campania (eventuali)</v>
          </cell>
          <cell r="V2" t="str">
            <v>Tetto di spesa 2011 DCA 23/2011</v>
          </cell>
          <cell r="W2" t="str">
            <v>% Tetto 2011 / Fatturato al netto dei controlli 2010</v>
          </cell>
          <cell r="X2" t="str">
            <v>differenza addendum=(fatturato lordo 2010-Tetto 2010 )*20% per cambio fascia</v>
          </cell>
          <cell r="Y2" t="str">
            <v>riabilitazione</v>
          </cell>
          <cell r="Z2" t="str">
            <v>alta spec</v>
          </cell>
          <cell r="AA2" t="str">
            <v>*Tetto 2011&lt;80% del fatturato al netto dei controlli 2010 si dà il tetto 2010</v>
          </cell>
          <cell r="AB2" t="str">
            <v>integrazione per lavori</v>
          </cell>
          <cell r="AC2" t="str">
            <v>terapie intensive P.L.</v>
          </cell>
          <cell r="AD2" t="str">
            <v>UTIC P.L.</v>
          </cell>
          <cell r="AE2" t="str">
            <v>TIN P.L.</v>
          </cell>
          <cell r="AF2" t="str">
            <v>totale</v>
          </cell>
          <cell r="AG2" t="str">
            <v>importo per terapie intensive</v>
          </cell>
          <cell r="AH2" t="str">
            <v>NUOVO TETTO 2011</v>
          </cell>
          <cell r="AI2" t="str">
            <v>% Nuovo Tetto 2011 / Fatturato liquidabile 2010</v>
          </cell>
          <cell r="AJ2" t="str">
            <v xml:space="preserve"> ipotesi AIOP</v>
          </cell>
          <cell r="AK2" t="str">
            <v>differenza con ipotesi AIOP</v>
          </cell>
        </row>
        <row r="4">
          <cell r="B4" t="str">
            <v>Casa di Cura Villa Esther S.p.A.</v>
          </cell>
        </row>
        <row r="5">
          <cell r="B5" t="str">
            <v>Casa di Cura Villa Maria s.r.l. Baiano</v>
          </cell>
        </row>
        <row r="6">
          <cell r="B6" t="str">
            <v>Casa di Cura S.Rita S.p.A.</v>
          </cell>
        </row>
        <row r="7">
          <cell r="B7" t="str">
            <v>Villa Julie s.r.l. Casa di Cura Villa Maria Mirabella</v>
          </cell>
        </row>
        <row r="8">
          <cell r="B8" t="str">
            <v>Casa di Cura Villa dei Pini S.p.A.</v>
          </cell>
        </row>
        <row r="9">
          <cell r="B9" t="str">
            <v>Casa di Cura Privata Montevergine S.p.A.</v>
          </cell>
        </row>
        <row r="10">
          <cell r="B10" t="str">
            <v>Casa di Cura Privata Malzoni-Villa dei Platani S.p.A.</v>
          </cell>
        </row>
        <row r="11">
          <cell r="B11" t="str">
            <v>TOTALE</v>
          </cell>
        </row>
        <row r="14">
          <cell r="B14" t="str">
            <v>Casa di Cura GE.P.O.S. s.r.l.</v>
          </cell>
        </row>
        <row r="15">
          <cell r="B15" t="str">
            <v>Casa di Cura Nuova Clinica S.Rita S.p.A.</v>
          </cell>
        </row>
        <row r="16">
          <cell r="B16" t="str">
            <v>Casa di cura San Francesco</v>
          </cell>
        </row>
        <row r="17">
          <cell r="B17" t="str">
            <v>C.M.R. S.p.A. Centro Medico Diagnostico e Riabilitaz.</v>
          </cell>
        </row>
        <row r="18">
          <cell r="B18" t="str">
            <v>Casa di Cura Privata Villa Margherita s.r.l.</v>
          </cell>
        </row>
        <row r="19">
          <cell r="B19" t="str">
            <v>TOTALE</v>
          </cell>
        </row>
        <row r="22">
          <cell r="B22" t="str">
            <v>Clinica Sant'Anna s.r.l.</v>
          </cell>
        </row>
        <row r="23">
          <cell r="B23" t="str">
            <v>Casa di Cura Villa Del Sole S.p.A.</v>
          </cell>
        </row>
        <row r="24">
          <cell r="B24" t="str">
            <v>Casa di Cura Villa Fiorita - Aversa S.p.A.</v>
          </cell>
        </row>
        <row r="25">
          <cell r="B25" t="str">
            <v xml:space="preserve">Casa di Cura Alba Clinica S.Paolo </v>
          </cell>
        </row>
        <row r="26">
          <cell r="B26" t="str">
            <v>Casa di Cura Villa Fiorita S.p.A. (Capua)</v>
          </cell>
        </row>
        <row r="27">
          <cell r="B27" t="str">
            <v>Clinica  San Michele s.r.l.</v>
          </cell>
        </row>
        <row r="28">
          <cell r="B28" t="str">
            <v>Casa di Cura  Pineta Grande S.p.A.</v>
          </cell>
        </row>
        <row r="29">
          <cell r="B29" t="str">
            <v xml:space="preserve">Minerva S.p.A. Casa di Cura S. Maria della Salute </v>
          </cell>
        </row>
        <row r="30">
          <cell r="B30" t="str">
            <v>Casa di Cura Villa Dei Pini Atena S.p.A.</v>
          </cell>
        </row>
        <row r="31">
          <cell r="B31" t="str">
            <v>Casa di Cura Villa Ortensia CALES s.r.l.</v>
          </cell>
        </row>
        <row r="32">
          <cell r="B32" t="str">
            <v>GE.IS. s.r.l. Casa di Cura Villa degli Ulivi</v>
          </cell>
        </row>
        <row r="33">
          <cell r="B33" t="str">
            <v>Casa di Cura Villa Delle Magnolie Rerif s.r.l.</v>
          </cell>
        </row>
        <row r="34">
          <cell r="B34" t="str">
            <v>Clinica Padre Pio s.r.l.</v>
          </cell>
        </row>
        <row r="35">
          <cell r="B35" t="str">
            <v>TOTALE</v>
          </cell>
        </row>
        <row r="38">
          <cell r="B38" t="str">
            <v>Casa di Cura Ospedale Internazionale</v>
          </cell>
        </row>
        <row r="39">
          <cell r="B39" t="str">
            <v>Clinica VILLALBA</v>
          </cell>
        </row>
        <row r="40">
          <cell r="B40" t="str">
            <v xml:space="preserve">Alma Mater S.p.A. Casa di Cura Villa Camaldoli </v>
          </cell>
        </row>
        <row r="41">
          <cell r="B41" t="str">
            <v xml:space="preserve">Casa di Cura Villa Angela </v>
          </cell>
        </row>
        <row r="42">
          <cell r="B42" t="str">
            <v>Casa di Cura Clinic Center  S.p.A.</v>
          </cell>
        </row>
        <row r="43">
          <cell r="B43" t="str">
            <v>Casa di Cura Villa Russo</v>
          </cell>
        </row>
        <row r="44">
          <cell r="B44" t="str">
            <v>Casa di Cura Hermitage Capodimonte S.p.A. Colucci</v>
          </cell>
        </row>
        <row r="45">
          <cell r="B45" t="str">
            <v>Casa di Cura Villa Delle Querce</v>
          </cell>
        </row>
        <row r="46">
          <cell r="B46" t="str">
            <v>Clinica Vesuvio s.r.l.</v>
          </cell>
        </row>
        <row r="47">
          <cell r="B47" t="str">
            <v>Casa di Cura Mediterranea S.p.A.</v>
          </cell>
        </row>
        <row r="48">
          <cell r="B48" t="str">
            <v>Clinica Santa Patrizia</v>
          </cell>
        </row>
        <row r="49">
          <cell r="B49" t="str">
            <v>Casa di Cura Villa Cinzia</v>
          </cell>
        </row>
        <row r="50">
          <cell r="B50" t="str">
            <v>Casa di Cura Villa Bianca S.p.A. (ex Tasso)</v>
          </cell>
        </row>
        <row r="51">
          <cell r="B51" t="str">
            <v>Clinica Sanatrix S.p.A.</v>
          </cell>
        </row>
        <row r="52">
          <cell r="B52" t="str">
            <v>Stazione Climatica Bianchi</v>
          </cell>
        </row>
        <row r="53">
          <cell r="B53" t="str">
            <v>Casa di Cura Santo Stefano S.p.A.</v>
          </cell>
        </row>
        <row r="54">
          <cell r="B54" t="str">
            <v>TOTALE</v>
          </cell>
        </row>
        <row r="57">
          <cell r="B57" t="str">
            <v>Casa di Cura Privata Villa Dei Fiori s.r.l. Acerra</v>
          </cell>
        </row>
        <row r="58">
          <cell r="B58" t="str">
            <v>Casa di Cura Villa Majone s.r.l.</v>
          </cell>
        </row>
        <row r="59">
          <cell r="B59" t="str">
            <v xml:space="preserve">Casa di Cura S.Antimo </v>
          </cell>
        </row>
        <row r="60">
          <cell r="B60" t="str">
            <v>Casa di Cura Villa Dei Fiori s.r.l. Mugnano</v>
          </cell>
        </row>
        <row r="61">
          <cell r="B61" t="str">
            <v>TOTALE</v>
          </cell>
        </row>
        <row r="64">
          <cell r="B64" t="str">
            <v>Casa di Cura La Madonnina s.r.l.</v>
          </cell>
        </row>
        <row r="65">
          <cell r="B65" t="str">
            <v>Casa di Cura Nostra Signora di Lourdes S.p.A.</v>
          </cell>
        </row>
        <row r="66">
          <cell r="B66" t="str">
            <v>Casa di Cura S. Maria La Bruna s.r.l.</v>
          </cell>
        </row>
        <row r="67">
          <cell r="B67" t="str">
            <v>Casa di Cura Villa Stabia S.p.A.</v>
          </cell>
        </row>
        <row r="68">
          <cell r="B68" t="str">
            <v>Casa di Cura Villa Elisa S.p.A.</v>
          </cell>
        </row>
        <row r="69">
          <cell r="B69" t="str">
            <v>Casa di Cura Trusso s.r.l.</v>
          </cell>
        </row>
        <row r="70">
          <cell r="B70" t="str">
            <v>Casa di Cura Maria Rosaria S.p.A.</v>
          </cell>
        </row>
        <row r="71">
          <cell r="B71" t="str">
            <v xml:space="preserve">Casa di Cura Santa Lucia s.r.l. </v>
          </cell>
        </row>
        <row r="72">
          <cell r="B72" t="str">
            <v>Casa di Cura Andrea Grimaldi s.r.l.</v>
          </cell>
        </row>
        <row r="73">
          <cell r="B73" t="str">
            <v xml:space="preserve">Casa di Cura Villa Delle Margherite s.n.c. </v>
          </cell>
        </row>
        <row r="74">
          <cell r="B74" t="str">
            <v>Casa di Cura Meluccio s.r.l.</v>
          </cell>
        </row>
        <row r="75">
          <cell r="B75" t="str">
            <v>Casa di Cura Clinica S.Felice s.r.l.</v>
          </cell>
        </row>
        <row r="76">
          <cell r="B76" t="str">
            <v>Casa di Cura S.Maria Del Pozzo C.E.M. S.p.A.</v>
          </cell>
        </row>
        <row r="77">
          <cell r="B77" t="str">
            <v>TOTALE</v>
          </cell>
        </row>
        <row r="80">
          <cell r="B80" t="str">
            <v>Casa di Cura Villa DEL SOLE</v>
          </cell>
        </row>
        <row r="81">
          <cell r="B81" t="str">
            <v>Casa di Cura  Malzoni di Agropoli S.p.A.</v>
          </cell>
        </row>
        <row r="82">
          <cell r="B82" t="str">
            <v>Casa di Cura La Quiete s.r.l.</v>
          </cell>
        </row>
        <row r="83">
          <cell r="B83" t="str">
            <v>Casa di Cura Venosa s.r.l.</v>
          </cell>
        </row>
        <row r="84">
          <cell r="B84" t="str">
            <v>Casa di Cura Salus Battipaglia</v>
          </cell>
        </row>
        <row r="85">
          <cell r="B85" t="str">
            <v>Campolongo Hospital S.p.A. C.E.M.F.R. Eboli</v>
          </cell>
        </row>
        <row r="86">
          <cell r="B86" t="str">
            <v>Clinica Cobellis</v>
          </cell>
        </row>
        <row r="87">
          <cell r="B87" t="str">
            <v>Casa di Cura  Tortorella</v>
          </cell>
        </row>
        <row r="88">
          <cell r="B88" t="str">
            <v>Casa di Cura Villa Chiarugi s.r.l.</v>
          </cell>
        </row>
        <row r="89">
          <cell r="B89" t="str">
            <v>Villa SILBA (da verificare)</v>
          </cell>
        </row>
        <row r="90">
          <cell r="B90" t="str">
            <v>TOTALE</v>
          </cell>
        </row>
        <row r="92">
          <cell r="B92" t="str">
            <v xml:space="preserve">TOTALE per ASL </v>
          </cell>
        </row>
        <row r="93">
          <cell r="B93" t="str">
            <v>AVELLINO</v>
          </cell>
        </row>
        <row r="94">
          <cell r="B94" t="str">
            <v xml:space="preserve">BENEVENTO </v>
          </cell>
        </row>
        <row r="95">
          <cell r="B95" t="str">
            <v xml:space="preserve">CASERTA </v>
          </cell>
        </row>
        <row r="96">
          <cell r="B96" t="str">
            <v>NAPOLI 1 CENTRO</v>
          </cell>
        </row>
        <row r="97">
          <cell r="B97" t="str">
            <v>NAPOLI 2 NORD</v>
          </cell>
        </row>
        <row r="98">
          <cell r="B98" t="str">
            <v>NAPOLI 3 SUD</v>
          </cell>
        </row>
        <row r="99">
          <cell r="B99" t="str">
            <v>SALERNO</v>
          </cell>
        </row>
        <row r="100">
          <cell r="B100" t="str">
            <v>TOTALE GENERALE</v>
          </cell>
        </row>
        <row r="104">
          <cell r="B104" t="str">
            <v>*se il tetto 2011 dopo gli incrementi per:</v>
          </cell>
        </row>
        <row r="105">
          <cell r="B105" t="str">
            <v>a) passaggio fascia</v>
          </cell>
        </row>
        <row r="106">
          <cell r="B106" t="str">
            <v>b) rivalutazione DRG di alta specialità</v>
          </cell>
        </row>
        <row r="107">
          <cell r="B107" t="str">
            <v>c) contributo per posti letto di terapia intensiva</v>
          </cell>
        </row>
        <row r="108">
          <cell r="B108" t="str">
            <v>d) rivalutazione per posti letto di riabilitazione</v>
          </cell>
        </row>
        <row r="109">
          <cell r="B109" t="str">
            <v>e) rivalutazione per chiusure per lavori</v>
          </cell>
        </row>
        <row r="110">
          <cell r="B110" t="str">
            <v>risulta ancora inefriore all'80% del fatturato al netto dei controlli 2010 si dà il tetto 2010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_Riepilogo"/>
      <sheetName val="2.1 AD"/>
      <sheetName val="2.2 BV"/>
      <sheetName val="2.3 CA"/>
      <sheetName val="2.4 MN"/>
      <sheetName val="2.5 RAD"/>
      <sheetName val="2.6.1 LAB_2023_DEF"/>
      <sheetName val="2.6.2 LAB_2024"/>
      <sheetName val="2.6.3 var AGGR_2024"/>
      <sheetName val="2.6.4 LAB_2024 modif AGGR "/>
      <sheetName val="2.7 RT"/>
      <sheetName val="2.8 DI"/>
      <sheetName val="2.9 FKT"/>
      <sheetName val="All_3_ex_R"/>
      <sheetName val="Lab_riclassif_2023"/>
      <sheetName val="S.R. emendam"/>
      <sheetName val="S.R."/>
      <sheetName val="PEQ"/>
    </sheetNames>
    <sheetDataSet>
      <sheetData sheetId="0"/>
      <sheetData sheetId="1"/>
      <sheetData sheetId="2"/>
      <sheetData sheetId="3"/>
      <sheetData sheetId="4">
        <row r="1">
          <cell r="A1"/>
          <cell r="AB1"/>
          <cell r="AD1"/>
          <cell r="AE1">
            <v>1.0177870106441871</v>
          </cell>
          <cell r="AF1">
            <v>1.02</v>
          </cell>
        </row>
        <row r="2">
          <cell r="A2" t="str">
            <v>2.4 Medicina Nucleare</v>
          </cell>
          <cell r="B2"/>
          <cell r="C2" t="str">
            <v>AA</v>
          </cell>
          <cell r="D2" t="str">
            <v>BB</v>
          </cell>
          <cell r="E2" t="str">
            <v>CC</v>
          </cell>
          <cell r="F2" t="str">
            <v>DD</v>
          </cell>
          <cell r="G2" t="str">
            <v>EE</v>
          </cell>
          <cell r="H2" t="str">
            <v>Classe 2024 da aggiornare</v>
          </cell>
          <cell r="I2" t="str">
            <v>% variaz provv.ria vs. tetto 2023</v>
          </cell>
          <cell r="J2" t="str">
            <v>Utilizzo acca.ti centralizzati (stima)</v>
          </cell>
          <cell r="K2" t="str">
            <v>NOTE per il tetto di spesa 2024</v>
          </cell>
          <cell r="M2"/>
          <cell r="N2"/>
          <cell r="O2"/>
          <cell r="P2"/>
          <cell r="V2" t="str">
            <v>abbattimenti operati dalla ASL prima della RTU</v>
          </cell>
          <cell r="W2"/>
          <cell r="X2" t="str">
            <v>NETTO LIQUIDABILE (prima della RTU)</v>
          </cell>
          <cell r="Y2"/>
          <cell r="Z2"/>
          <cell r="AB2" t="str">
            <v>NOTE per il tetto di spesa 2023</v>
          </cell>
          <cell r="AC2" t="str">
            <v>Classe VMP per il 2023</v>
          </cell>
          <cell r="AD2" t="str">
            <v>A</v>
          </cell>
          <cell r="AE2" t="str">
            <v>B</v>
          </cell>
          <cell r="AF2" t="str">
            <v>C</v>
          </cell>
        </row>
        <row r="3">
          <cell r="A3"/>
          <cell r="B3"/>
          <cell r="C3" t="str">
            <v>Tetto di spesa definitivo 2024 (salvo modifche delle ASL)</v>
          </cell>
          <cell r="D3"/>
          <cell r="E3"/>
          <cell r="F3" t="str">
            <v>di cui: % fuori</v>
          </cell>
          <cell r="G3" t="str">
            <v>Da aggiornare</v>
          </cell>
          <cell r="H3"/>
          <cell r="I3"/>
          <cell r="J3"/>
          <cell r="K3"/>
          <cell r="M3" t="str">
            <v>Tetto di spesa definitivo 2022 come da D.D. n. 779/2023</v>
          </cell>
          <cell r="N3"/>
          <cell r="O3"/>
          <cell r="P3" t="str">
            <v>% fuori</v>
          </cell>
          <cell r="Q3" t="str">
            <v>Consuntivo 2022 come da D.D. n. 779/2023</v>
          </cell>
          <cell r="R3"/>
          <cell r="S3"/>
          <cell r="T3" t="str">
            <v>% fuori</v>
          </cell>
          <cell r="V3"/>
          <cell r="W3"/>
          <cell r="X3" t="str">
            <v>entro il tetto di spesa</v>
          </cell>
          <cell r="Y3" t="str">
            <v>entro il 10% di extra tetto</v>
          </cell>
          <cell r="Z3" t="str">
            <v>OLTRE il 10% di extra tetto</v>
          </cell>
          <cell r="AB3"/>
          <cell r="AC3"/>
          <cell r="AD3" t="str">
            <v>Tetto di spesa 2023 definitivo
(v. Decreto n. 543/2024 e s.m.i.)</v>
          </cell>
          <cell r="AE3"/>
          <cell r="AF3"/>
        </row>
        <row r="4">
          <cell r="A4" t="str">
            <v>NSIS_23</v>
          </cell>
          <cell r="B4" t="str">
            <v>Denominazione struttura erogatrice</v>
          </cell>
          <cell r="C4" t="str">
            <v>NUM (1)</v>
          </cell>
          <cell r="D4" t="str">
            <v>LORDO (2)</v>
          </cell>
          <cell r="E4" t="str">
            <v>NETTO (3)</v>
          </cell>
          <cell r="F4" t="str">
            <v>regione</v>
          </cell>
          <cell r="G4" t="str">
            <v>€ VMP</v>
          </cell>
          <cell r="H4"/>
          <cell r="I4"/>
          <cell r="J4"/>
          <cell r="K4"/>
          <cell r="M4" t="str">
            <v>NUM (1)</v>
          </cell>
          <cell r="N4" t="str">
            <v>LORDO (2)</v>
          </cell>
          <cell r="O4" t="str">
            <v>NETTO (3)</v>
          </cell>
          <cell r="P4" t="str">
            <v>regione</v>
          </cell>
          <cell r="Q4" t="str">
            <v>NUM (1)</v>
          </cell>
          <cell r="R4" t="str">
            <v>LORDO (2)</v>
          </cell>
          <cell r="S4" t="str">
            <v>NETTO (3)</v>
          </cell>
          <cell r="T4" t="str">
            <v>regione</v>
          </cell>
          <cell r="V4"/>
          <cell r="W4"/>
          <cell r="X4"/>
          <cell r="Y4"/>
          <cell r="Z4"/>
          <cell r="AB4"/>
          <cell r="AC4"/>
          <cell r="AD4" t="str">
            <v>NUM (1)</v>
          </cell>
          <cell r="AE4" t="str">
            <v>LORDO (2)</v>
          </cell>
          <cell r="AF4" t="str">
            <v>NETTO (3)</v>
          </cell>
        </row>
        <row r="5">
          <cell r="A5"/>
          <cell r="B5" t="str">
            <v>ASL Avellino</v>
          </cell>
          <cell r="C5"/>
          <cell r="D5"/>
          <cell r="E5"/>
          <cell r="I5"/>
          <cell r="J5"/>
          <cell r="M5"/>
          <cell r="N5"/>
          <cell r="O5"/>
          <cell r="P5"/>
        </row>
        <row r="6">
          <cell r="A6">
            <v>87203</v>
          </cell>
          <cell r="B6" t="str">
            <v>Diagnostica Medica srl</v>
          </cell>
          <cell r="C6">
            <v>2176.3620000000001</v>
          </cell>
          <cell r="D6">
            <v>583300.26873073599</v>
          </cell>
          <cell r="E6">
            <v>573106.41875999991</v>
          </cell>
          <cell r="F6">
            <v>0.01</v>
          </cell>
          <cell r="G6">
            <v>268.02103799999998</v>
          </cell>
          <cell r="H6" t="str">
            <v>B</v>
          </cell>
          <cell r="I6">
            <v>-1.7000000000000001E-2</v>
          </cell>
          <cell r="J6">
            <v>0</v>
          </cell>
          <cell r="K6"/>
          <cell r="M6">
            <v>1675</v>
          </cell>
          <cell r="N6">
            <v>566000</v>
          </cell>
          <cell r="O6">
            <v>566000</v>
          </cell>
          <cell r="P6">
            <v>0.01</v>
          </cell>
          <cell r="Q6">
            <v>1859</v>
          </cell>
          <cell r="R6">
            <v>598229.72</v>
          </cell>
          <cell r="S6">
            <v>583017.72</v>
          </cell>
          <cell r="T6" t="str">
            <v>…..%</v>
          </cell>
          <cell r="V6">
            <v>0</v>
          </cell>
          <cell r="X6">
            <v>556341</v>
          </cell>
          <cell r="Y6">
            <v>26676.720000000001</v>
          </cell>
          <cell r="Z6">
            <v>0</v>
          </cell>
          <cell r="AB6"/>
          <cell r="AC6" t="str">
            <v>B</v>
          </cell>
          <cell r="AD6">
            <v>2214</v>
          </cell>
          <cell r="AE6">
            <v>593387.86239138967</v>
          </cell>
          <cell r="AF6">
            <v>583017.72</v>
          </cell>
        </row>
        <row r="7">
          <cell r="B7" t="str">
            <v>ASL Avellino Totale</v>
          </cell>
          <cell r="C7">
            <v>2176.3620000000001</v>
          </cell>
          <cell r="D7">
            <v>583300.26873073599</v>
          </cell>
          <cell r="E7">
            <v>573106.41875999991</v>
          </cell>
          <cell r="F7"/>
          <cell r="G7"/>
          <cell r="J7">
            <v>0</v>
          </cell>
          <cell r="M7">
            <v>1675</v>
          </cell>
          <cell r="N7">
            <v>566000</v>
          </cell>
          <cell r="O7">
            <v>566000</v>
          </cell>
          <cell r="P7"/>
          <cell r="Q7">
            <v>1859</v>
          </cell>
          <cell r="R7">
            <v>598229.72</v>
          </cell>
          <cell r="S7">
            <v>583017.72</v>
          </cell>
          <cell r="T7"/>
          <cell r="V7">
            <v>0</v>
          </cell>
          <cell r="X7">
            <v>556341</v>
          </cell>
          <cell r="Y7">
            <v>26676.720000000001</v>
          </cell>
          <cell r="Z7">
            <v>0</v>
          </cell>
          <cell r="AD7">
            <v>2214</v>
          </cell>
          <cell r="AE7">
            <v>593387.86239138967</v>
          </cell>
          <cell r="AF7">
            <v>583017.72</v>
          </cell>
        </row>
        <row r="8">
          <cell r="B8" t="str">
            <v>ASL Benevento</v>
          </cell>
        </row>
        <row r="9">
          <cell r="A9">
            <v>171500</v>
          </cell>
          <cell r="B9" t="str">
            <v>CENTRO POLID.GAMMACORD-SANNIO TAC SRL MEDICINA NUCLEARE E ANALISI CLINICHE '</v>
          </cell>
          <cell r="C9">
            <v>1783.162</v>
          </cell>
          <cell r="D9">
            <v>836833.25927706831</v>
          </cell>
          <cell r="E9">
            <v>822208.62569999998</v>
          </cell>
          <cell r="F9">
            <v>0.01</v>
          </cell>
          <cell r="G9">
            <v>469.42</v>
          </cell>
          <cell r="H9" t="str">
            <v>B</v>
          </cell>
          <cell r="I9">
            <v>-1.7000000000000001E-2</v>
          </cell>
          <cell r="J9">
            <v>0</v>
          </cell>
          <cell r="K9"/>
          <cell r="M9">
            <v>1899</v>
          </cell>
          <cell r="N9">
            <v>773600</v>
          </cell>
          <cell r="O9">
            <v>760389</v>
          </cell>
          <cell r="P9">
            <v>0.01</v>
          </cell>
          <cell r="Q9">
            <v>1949</v>
          </cell>
          <cell r="R9">
            <v>933594.91</v>
          </cell>
          <cell r="S9">
            <v>917816.31</v>
          </cell>
          <cell r="T9">
            <v>0.01</v>
          </cell>
          <cell r="V9">
            <v>7865.33</v>
          </cell>
          <cell r="X9">
            <v>760389</v>
          </cell>
          <cell r="Y9">
            <v>76038.899999999994</v>
          </cell>
          <cell r="Z9">
            <v>73523.08</v>
          </cell>
          <cell r="AB9"/>
          <cell r="AC9" t="str">
            <v>B</v>
          </cell>
          <cell r="AD9">
            <v>1814</v>
          </cell>
          <cell r="AE9">
            <v>851305.45196039509</v>
          </cell>
          <cell r="AF9">
            <v>836427.9</v>
          </cell>
        </row>
        <row r="10">
          <cell r="B10" t="str">
            <v>ASL Benevento Totale</v>
          </cell>
          <cell r="C10">
            <v>1783.162</v>
          </cell>
          <cell r="D10">
            <v>836833.25927706831</v>
          </cell>
          <cell r="E10">
            <v>822208.62569999998</v>
          </cell>
          <cell r="F10"/>
          <cell r="G10"/>
          <cell r="J10">
            <v>0</v>
          </cell>
          <cell r="M10">
            <v>1899</v>
          </cell>
          <cell r="N10">
            <v>773600</v>
          </cell>
          <cell r="O10">
            <v>760389</v>
          </cell>
          <cell r="P10"/>
          <cell r="Q10">
            <v>1949</v>
          </cell>
          <cell r="R10">
            <v>933594.91</v>
          </cell>
          <cell r="S10">
            <v>917816.31</v>
          </cell>
          <cell r="T10"/>
          <cell r="V10">
            <v>7865.33</v>
          </cell>
          <cell r="X10">
            <v>760389</v>
          </cell>
          <cell r="Y10">
            <v>76038.899999999994</v>
          </cell>
          <cell r="Z10">
            <v>73523.08</v>
          </cell>
          <cell r="AD10">
            <v>1814</v>
          </cell>
          <cell r="AE10">
            <v>851305.45196039509</v>
          </cell>
          <cell r="AF10">
            <v>836427.9</v>
          </cell>
        </row>
        <row r="11">
          <cell r="B11" t="str">
            <v xml:space="preserve">ASL Caserta </v>
          </cell>
        </row>
        <row r="12">
          <cell r="A12">
            <v>65</v>
          </cell>
          <cell r="B12" t="str">
            <v>CENTRO DI MEDICINA NUCLEARE N.1 S.R.L.</v>
          </cell>
          <cell r="C12">
            <v>5359.3159999999998</v>
          </cell>
          <cell r="D12">
            <v>2123283.8917301688</v>
          </cell>
          <cell r="E12">
            <v>2086177.0385399994</v>
          </cell>
          <cell r="F12">
            <v>0.01</v>
          </cell>
          <cell r="G12">
            <v>372.52579575596815</v>
          </cell>
          <cell r="H12" t="str">
            <v>B</v>
          </cell>
          <cell r="I12">
            <v>-1.7000000000000001E-2</v>
          </cell>
          <cell r="J12">
            <v>0</v>
          </cell>
          <cell r="K12"/>
          <cell r="M12">
            <v>5506</v>
          </cell>
          <cell r="N12">
            <v>2047200</v>
          </cell>
          <cell r="O12">
            <v>2012166</v>
          </cell>
          <cell r="P12" t="str">
            <v>2.00%</v>
          </cell>
          <cell r="Q12">
            <v>6029</v>
          </cell>
          <cell r="R12">
            <v>2262935.67</v>
          </cell>
          <cell r="S12">
            <v>2218488.5699999998</v>
          </cell>
          <cell r="T12" t="str">
            <v>2.09%</v>
          </cell>
          <cell r="V12">
            <v>96233.19</v>
          </cell>
          <cell r="X12">
            <v>2012166</v>
          </cell>
          <cell r="Y12">
            <v>110089.37999999942</v>
          </cell>
          <cell r="Z12">
            <v>0</v>
          </cell>
          <cell r="AB12"/>
          <cell r="AC12" t="str">
            <v>B</v>
          </cell>
          <cell r="AD12">
            <v>5452</v>
          </cell>
          <cell r="AE12">
            <v>2160003.9590337425</v>
          </cell>
          <cell r="AF12">
            <v>2122255.3799999994</v>
          </cell>
        </row>
        <row r="13">
          <cell r="A13">
            <v>71</v>
          </cell>
          <cell r="B13" t="str">
            <v>CETAC - SRL</v>
          </cell>
          <cell r="C13">
            <v>5292.4719999999998</v>
          </cell>
          <cell r="D13">
            <v>2096651.1008939277</v>
          </cell>
          <cell r="E13">
            <v>2060009.68667</v>
          </cell>
          <cell r="F13">
            <v>0.01</v>
          </cell>
          <cell r="G13">
            <v>372.52579575596815</v>
          </cell>
          <cell r="H13" t="str">
            <v>B</v>
          </cell>
          <cell r="I13">
            <v>-1.7000000000000001E-2</v>
          </cell>
          <cell r="J13">
            <v>0</v>
          </cell>
          <cell r="K13"/>
          <cell r="M13">
            <v>5712</v>
          </cell>
          <cell r="N13">
            <v>2123500</v>
          </cell>
          <cell r="O13">
            <v>2087163</v>
          </cell>
          <cell r="P13" t="str">
            <v>2.00%</v>
          </cell>
          <cell r="Q13">
            <v>4656</v>
          </cell>
          <cell r="R13">
            <v>2123162.29</v>
          </cell>
          <cell r="S13">
            <v>2095635.49</v>
          </cell>
          <cell r="T13" t="str">
            <v>1.68%</v>
          </cell>
          <cell r="V13">
            <v>0</v>
          </cell>
          <cell r="X13">
            <v>2087163</v>
          </cell>
          <cell r="Y13">
            <v>8472.4899999999907</v>
          </cell>
          <cell r="Z13">
            <v>0</v>
          </cell>
          <cell r="AB13"/>
          <cell r="AC13" t="str">
            <v>B</v>
          </cell>
          <cell r="AD13">
            <v>5384</v>
          </cell>
          <cell r="AE13">
            <v>2132910.5807669661</v>
          </cell>
          <cell r="AF13">
            <v>2095635.49</v>
          </cell>
        </row>
        <row r="14">
          <cell r="A14">
            <v>105</v>
          </cell>
          <cell r="B14" t="str">
            <v>CENTRO DIAGNOSTICO CASERTANO S.R.L.</v>
          </cell>
          <cell r="C14">
            <v>99.509999999999991</v>
          </cell>
          <cell r="D14">
            <v>14198.128798486408</v>
          </cell>
          <cell r="E14">
            <v>13949.999999999998</v>
          </cell>
          <cell r="F14">
            <v>0.01</v>
          </cell>
          <cell r="G14">
            <v>143.16999999999999</v>
          </cell>
          <cell r="H14" t="str">
            <v>A</v>
          </cell>
          <cell r="I14">
            <v>-7.0000000000000007E-2</v>
          </cell>
          <cell r="J14">
            <v>0</v>
          </cell>
          <cell r="K14" t="str">
            <v>Autorizzazione sospesa da 01/3/2023</v>
          </cell>
          <cell r="M14">
            <v>636</v>
          </cell>
          <cell r="N14">
            <v>93900</v>
          </cell>
          <cell r="O14">
            <v>92246</v>
          </cell>
          <cell r="P14" t="str">
            <v>1.00%</v>
          </cell>
          <cell r="Q14">
            <v>77</v>
          </cell>
          <cell r="R14">
            <v>12098.89</v>
          </cell>
          <cell r="S14">
            <v>11637.39</v>
          </cell>
          <cell r="T14" t="str">
            <v>0.00%</v>
          </cell>
          <cell r="V14">
            <v>1071.6500000000001</v>
          </cell>
          <cell r="X14">
            <v>10565.74</v>
          </cell>
          <cell r="Y14">
            <v>0</v>
          </cell>
          <cell r="Z14">
            <v>0</v>
          </cell>
          <cell r="AB14" t="str">
            <v>Autorizzazione sospesa dal 1° marzo 2023</v>
          </cell>
          <cell r="AC14" t="str">
            <v>A</v>
          </cell>
          <cell r="AD14">
            <v>107</v>
          </cell>
          <cell r="AE14">
            <v>15266.805159662807</v>
          </cell>
          <cell r="AF14">
            <v>15000</v>
          </cell>
        </row>
        <row r="15">
          <cell r="A15">
            <v>114</v>
          </cell>
          <cell r="B15" t="str">
            <v>HERMES S.P.A.</v>
          </cell>
          <cell r="C15">
            <v>2728</v>
          </cell>
          <cell r="D15">
            <v>1016083.1608830001</v>
          </cell>
          <cell r="E15">
            <v>996159.96165000007</v>
          </cell>
          <cell r="F15">
            <v>0.01</v>
          </cell>
          <cell r="G15">
            <v>372.52579575596815</v>
          </cell>
          <cell r="H15" t="str">
            <v>B</v>
          </cell>
          <cell r="I15">
            <v>-1.7000000000000001E-2</v>
          </cell>
          <cell r="J15">
            <v>47436.188650000142</v>
          </cell>
          <cell r="K15" t="str">
            <v>Accreditato per PET/TC con macchina ibrida con DD n. 533 del 4.8.23 con passaggio da A a B. In base al prec.vo gen-ago 2024 e alla esigenza di PET/TC per malati oncologici si aumenta del 5% prima della riduzione generale della Classe B</v>
          </cell>
          <cell r="M15">
            <v>6646</v>
          </cell>
          <cell r="N15">
            <v>981900</v>
          </cell>
          <cell r="O15">
            <v>965131</v>
          </cell>
          <cell r="P15" t="str">
            <v>2.00%</v>
          </cell>
          <cell r="Q15">
            <v>5918</v>
          </cell>
          <cell r="R15">
            <v>810843.61</v>
          </cell>
          <cell r="S15">
            <v>774921.16</v>
          </cell>
          <cell r="T15" t="str">
            <v>4.14%</v>
          </cell>
          <cell r="V15">
            <v>12799.57</v>
          </cell>
          <cell r="X15">
            <v>762121.59000000008</v>
          </cell>
          <cell r="Y15">
            <v>0</v>
          </cell>
          <cell r="Z15">
            <v>0</v>
          </cell>
          <cell r="AB15" t="str">
            <v>Accreditato per PET/TC con macchina ibrida con DD n. 533 del 4.8.23. Il prec.vo 2023 (ca. € 965 mila in base ai dati gen-nov) rientra nel tetto 2023. Dal 2024, poiché passa da A a B, aumenta il tetto del 5%. Inoltre, implementazione tecnologica da valutare ai sensi dell'All. B dgrc 215/2022</v>
          </cell>
          <cell r="AC15" t="str">
            <v>A</v>
          </cell>
          <cell r="AD15">
            <v>6861</v>
          </cell>
          <cell r="AE15">
            <v>982297.79537003487</v>
          </cell>
          <cell r="AF15">
            <v>965131</v>
          </cell>
        </row>
        <row r="16">
          <cell r="A16">
            <v>150020</v>
          </cell>
          <cell r="B16" t="str">
            <v>CASA DI CURA SAN MICHELE S.R.L.</v>
          </cell>
          <cell r="C16">
            <v>1991.558</v>
          </cell>
          <cell r="D16">
            <v>789084.76006117172</v>
          </cell>
          <cell r="E16">
            <v>775294.58698999987</v>
          </cell>
          <cell r="F16">
            <v>0.01</v>
          </cell>
          <cell r="G16">
            <v>372.52579575596815</v>
          </cell>
          <cell r="H16" t="str">
            <v>B</v>
          </cell>
          <cell r="I16">
            <v>-1.7000000000000001E-2</v>
          </cell>
          <cell r="J16">
            <v>0</v>
          </cell>
          <cell r="K16"/>
          <cell r="M16">
            <v>1968</v>
          </cell>
          <cell r="N16">
            <v>731700</v>
          </cell>
          <cell r="O16">
            <v>719136</v>
          </cell>
          <cell r="P16" t="str">
            <v>2.00%</v>
          </cell>
          <cell r="Q16">
            <v>2599</v>
          </cell>
          <cell r="R16">
            <v>812126.23</v>
          </cell>
          <cell r="S16">
            <v>791513.08</v>
          </cell>
          <cell r="T16" t="str">
            <v>1.81%</v>
          </cell>
          <cell r="V16">
            <v>2810.55</v>
          </cell>
          <cell r="X16">
            <v>719136</v>
          </cell>
          <cell r="Y16">
            <v>69566.529999999955</v>
          </cell>
          <cell r="Z16">
            <v>0</v>
          </cell>
          <cell r="AB16"/>
          <cell r="AC16" t="str">
            <v>B</v>
          </cell>
          <cell r="AD16">
            <v>2026</v>
          </cell>
          <cell r="AE16">
            <v>802731.19029620721</v>
          </cell>
          <cell r="AF16">
            <v>788702.52999999991</v>
          </cell>
        </row>
        <row r="17">
          <cell r="B17" t="str">
            <v>ASL Caserta  Totale</v>
          </cell>
          <cell r="C17">
            <v>15470.856</v>
          </cell>
          <cell r="D17">
            <v>6039301.0423667552</v>
          </cell>
          <cell r="E17">
            <v>5931591.2738499995</v>
          </cell>
          <cell r="F17"/>
          <cell r="G17"/>
          <cell r="J17">
            <v>47436.188650000142</v>
          </cell>
          <cell r="M17">
            <v>20468</v>
          </cell>
          <cell r="N17">
            <v>5978200</v>
          </cell>
          <cell r="O17">
            <v>5875842</v>
          </cell>
          <cell r="P17"/>
          <cell r="Q17">
            <v>19279</v>
          </cell>
          <cell r="R17">
            <v>6021166.6899999995</v>
          </cell>
          <cell r="S17">
            <v>5892195.6899999995</v>
          </cell>
          <cell r="T17"/>
          <cell r="V17">
            <v>112914.96</v>
          </cell>
          <cell r="X17">
            <v>5591152.3300000001</v>
          </cell>
          <cell r="Y17">
            <v>188128.39999999938</v>
          </cell>
          <cell r="Z17">
            <v>0</v>
          </cell>
          <cell r="AD17">
            <v>19830</v>
          </cell>
          <cell r="AE17">
            <v>6093210.3306266144</v>
          </cell>
          <cell r="AF17">
            <v>5986724.3999999994</v>
          </cell>
        </row>
        <row r="18">
          <cell r="B18" t="str">
            <v xml:space="preserve">ASL Napoli 1 Centro </v>
          </cell>
          <cell r="P18"/>
        </row>
        <row r="19">
          <cell r="A19">
            <v>440075</v>
          </cell>
          <cell r="B19" t="str">
            <v>S.D.N. SPA</v>
          </cell>
          <cell r="C19">
            <v>6461.259</v>
          </cell>
          <cell r="D19">
            <v>3747672.6002754807</v>
          </cell>
          <cell r="E19">
            <v>3682177.6669201832</v>
          </cell>
          <cell r="F19">
            <v>0.01</v>
          </cell>
          <cell r="G19">
            <v>580</v>
          </cell>
          <cell r="H19" t="str">
            <v>B</v>
          </cell>
          <cell r="I19">
            <v>-1.7000000000000001E-2</v>
          </cell>
          <cell r="J19">
            <v>0</v>
          </cell>
          <cell r="K19"/>
          <cell r="M19">
            <v>3388</v>
          </cell>
          <cell r="N19">
            <v>3478200</v>
          </cell>
          <cell r="O19">
            <v>3418632</v>
          </cell>
          <cell r="P19">
            <v>0.03</v>
          </cell>
          <cell r="Q19">
            <v>10431</v>
          </cell>
          <cell r="R19">
            <v>3848178.91000005</v>
          </cell>
          <cell r="S19">
            <v>3745857.2400001865</v>
          </cell>
          <cell r="T19">
            <v>6.2691641649072358E-2</v>
          </cell>
          <cell r="V19">
            <v>0</v>
          </cell>
          <cell r="X19">
            <v>3418632</v>
          </cell>
          <cell r="Y19">
            <v>327225.24000018649</v>
          </cell>
          <cell r="Z19">
            <v>0</v>
          </cell>
          <cell r="AB19"/>
          <cell r="AC19" t="str">
            <v>B</v>
          </cell>
          <cell r="AD19">
            <v>6573</v>
          </cell>
          <cell r="AE19">
            <v>3812484.8425996751</v>
          </cell>
          <cell r="AF19">
            <v>3745857.2400001865</v>
          </cell>
        </row>
        <row r="20">
          <cell r="A20">
            <v>440079</v>
          </cell>
          <cell r="B20" t="str">
            <v>CENTRO MEDICO NUCLEARE SRL</v>
          </cell>
          <cell r="C20">
            <v>6370.8230000000003</v>
          </cell>
          <cell r="D20">
            <v>3695245.4147192053</v>
          </cell>
          <cell r="E20">
            <v>3630666.7073500738</v>
          </cell>
          <cell r="F20">
            <v>0.01</v>
          </cell>
          <cell r="G20">
            <v>580</v>
          </cell>
          <cell r="H20" t="str">
            <v>B</v>
          </cell>
          <cell r="I20">
            <v>-1.7000000000000001E-2</v>
          </cell>
          <cell r="J20">
            <v>0</v>
          </cell>
          <cell r="K20"/>
          <cell r="M20">
            <v>3090</v>
          </cell>
          <cell r="N20">
            <v>3173200</v>
          </cell>
          <cell r="O20">
            <v>3361912</v>
          </cell>
          <cell r="P20">
            <v>0.01</v>
          </cell>
          <cell r="Q20">
            <v>8349</v>
          </cell>
          <cell r="R20">
            <v>3751158.2799998648</v>
          </cell>
          <cell r="S20">
            <v>3693455.4500000752</v>
          </cell>
          <cell r="T20">
            <v>3.6388642363522322E-2</v>
          </cell>
          <cell r="V20">
            <v>0</v>
          </cell>
          <cell r="X20">
            <v>3361912</v>
          </cell>
          <cell r="Y20">
            <v>331543.45000007516</v>
          </cell>
          <cell r="Z20">
            <v>0</v>
          </cell>
          <cell r="AB20"/>
          <cell r="AC20" t="str">
            <v>B</v>
          </cell>
          <cell r="AD20">
            <v>6481</v>
          </cell>
          <cell r="AE20">
            <v>3759150.9814030575</v>
          </cell>
          <cell r="AF20">
            <v>3693455.4500000752</v>
          </cell>
        </row>
        <row r="21">
          <cell r="A21">
            <v>450046</v>
          </cell>
          <cell r="B21" t="str">
            <v>CLINIC CENTER S.P.A.</v>
          </cell>
          <cell r="C21">
            <v>1223.8799999999999</v>
          </cell>
          <cell r="D21">
            <v>161170.53232697843</v>
          </cell>
          <cell r="E21">
            <v>158353.88999999998</v>
          </cell>
          <cell r="F21">
            <v>0.01</v>
          </cell>
          <cell r="G21">
            <v>131.66</v>
          </cell>
          <cell r="H21" t="str">
            <v>A</v>
          </cell>
          <cell r="I21">
            <v>-7.0000000000000007E-2</v>
          </cell>
          <cell r="J21">
            <v>0</v>
          </cell>
          <cell r="K21"/>
          <cell r="M21">
            <v>1344</v>
          </cell>
          <cell r="N21">
            <v>173200</v>
          </cell>
          <cell r="O21">
            <v>170273</v>
          </cell>
          <cell r="P21">
            <v>0.01</v>
          </cell>
          <cell r="Q21">
            <v>1163</v>
          </cell>
          <cell r="R21">
            <v>151287.4</v>
          </cell>
          <cell r="S21">
            <v>141855.42800000226</v>
          </cell>
          <cell r="T21">
            <v>1.0573054987636029E-2</v>
          </cell>
          <cell r="V21">
            <v>0</v>
          </cell>
          <cell r="X21">
            <v>141855.42800000226</v>
          </cell>
          <cell r="Y21">
            <v>0</v>
          </cell>
          <cell r="Z21">
            <v>0</v>
          </cell>
          <cell r="AB21"/>
          <cell r="AC21" t="str">
            <v>A</v>
          </cell>
          <cell r="AD21">
            <v>1316</v>
          </cell>
          <cell r="AE21">
            <v>173301.64766341768</v>
          </cell>
          <cell r="AF21">
            <v>170273</v>
          </cell>
        </row>
        <row r="22">
          <cell r="A22">
            <v>470182</v>
          </cell>
          <cell r="B22" t="str">
            <v>CERBA HealthCare Campania S.r.l. ex CENTRO DR.AUGUSTO BASILE E C</v>
          </cell>
          <cell r="C22">
            <v>2292.4499999999998</v>
          </cell>
          <cell r="D22">
            <v>301844.60143298359</v>
          </cell>
          <cell r="E22">
            <v>296569.51628999208</v>
          </cell>
          <cell r="F22">
            <v>0.01</v>
          </cell>
          <cell r="G22">
            <v>131.66</v>
          </cell>
          <cell r="H22" t="str">
            <v>A</v>
          </cell>
          <cell r="I22">
            <v>-7.0000000000000007E-2</v>
          </cell>
          <cell r="J22">
            <v>0</v>
          </cell>
          <cell r="K22"/>
          <cell r="M22">
            <v>2390</v>
          </cell>
          <cell r="N22">
            <v>308100</v>
          </cell>
          <cell r="O22">
            <v>302855</v>
          </cell>
          <cell r="P22">
            <v>0.01</v>
          </cell>
          <cell r="Q22">
            <v>2695</v>
          </cell>
          <cell r="R22">
            <v>342153.36999998748</v>
          </cell>
          <cell r="S22">
            <v>318891.95299999148</v>
          </cell>
          <cell r="T22">
            <v>1.4453999014911411E-2</v>
          </cell>
          <cell r="V22">
            <v>0</v>
          </cell>
          <cell r="X22">
            <v>302855</v>
          </cell>
          <cell r="Y22">
            <v>16036.952999991481</v>
          </cell>
          <cell r="Z22">
            <v>0</v>
          </cell>
          <cell r="AB22"/>
          <cell r="AC22" t="str">
            <v>A</v>
          </cell>
          <cell r="AD22">
            <v>2465</v>
          </cell>
          <cell r="AE22">
            <v>324564.08756234794</v>
          </cell>
          <cell r="AF22">
            <v>318891.95299999148</v>
          </cell>
        </row>
        <row r="23">
          <cell r="A23">
            <v>510299</v>
          </cell>
          <cell r="B23" t="str">
            <v>CENTRO MEDICINA NUCLEARE SRL</v>
          </cell>
          <cell r="C23">
            <v>2307.1010000000001</v>
          </cell>
          <cell r="D23">
            <v>1338226.6525868773</v>
          </cell>
          <cell r="E23">
            <v>1314839.5868599999</v>
          </cell>
          <cell r="F23">
            <v>0.01</v>
          </cell>
          <cell r="G23">
            <v>580</v>
          </cell>
          <cell r="H23" t="str">
            <v>B</v>
          </cell>
          <cell r="I23">
            <v>-1.7000000000000001E-2</v>
          </cell>
          <cell r="J23">
            <v>0</v>
          </cell>
          <cell r="K23"/>
          <cell r="M23">
            <v>1311</v>
          </cell>
          <cell r="N23">
            <v>1346400</v>
          </cell>
          <cell r="O23">
            <v>1323381</v>
          </cell>
          <cell r="P23">
            <v>0.01</v>
          </cell>
          <cell r="Q23">
            <v>3757</v>
          </cell>
          <cell r="R23">
            <v>1369120.3600000367</v>
          </cell>
          <cell r="S23">
            <v>1345886.3800000071</v>
          </cell>
          <cell r="T23">
            <v>2.170541823909616E-2</v>
          </cell>
          <cell r="V23">
            <v>8307.9585385476639</v>
          </cell>
          <cell r="X23">
            <v>1323381</v>
          </cell>
          <cell r="Y23">
            <v>14197.42</v>
          </cell>
          <cell r="Z23">
            <v>0</v>
          </cell>
          <cell r="AB23"/>
          <cell r="AC23" t="str">
            <v>B</v>
          </cell>
          <cell r="AD23">
            <v>2347</v>
          </cell>
          <cell r="AE23">
            <v>1361369.9415939748</v>
          </cell>
          <cell r="AF23">
            <v>1337578.42</v>
          </cell>
        </row>
        <row r="24">
          <cell r="A24">
            <v>530424</v>
          </cell>
          <cell r="B24" t="str">
            <v>LA.ME.NUC. S.R.L.</v>
          </cell>
          <cell r="C24">
            <v>11664.99</v>
          </cell>
          <cell r="D24">
            <v>1535788.8751261972</v>
          </cell>
          <cell r="E24">
            <v>1508949.18</v>
          </cell>
          <cell r="F24">
            <v>0.01</v>
          </cell>
          <cell r="G24">
            <v>131.66</v>
          </cell>
          <cell r="H24" t="str">
            <v>A</v>
          </cell>
          <cell r="I24">
            <v>-7.0000000000000007E-2</v>
          </cell>
          <cell r="J24">
            <v>0</v>
          </cell>
          <cell r="K24"/>
          <cell r="M24">
            <v>12808</v>
          </cell>
          <cell r="N24">
            <v>1650800</v>
          </cell>
          <cell r="O24">
            <v>1622526</v>
          </cell>
          <cell r="P24">
            <v>0.01</v>
          </cell>
          <cell r="Q24">
            <v>11222</v>
          </cell>
          <cell r="R24">
            <v>1577374.6000000932</v>
          </cell>
          <cell r="S24">
            <v>1504804.1830000347</v>
          </cell>
          <cell r="T24">
            <v>5.5615565658240544E-2</v>
          </cell>
          <cell r="V24">
            <v>7094.17</v>
          </cell>
          <cell r="X24">
            <v>1497710.0130000301</v>
          </cell>
          <cell r="Y24">
            <v>0</v>
          </cell>
          <cell r="Z24">
            <v>0</v>
          </cell>
          <cell r="AB24"/>
          <cell r="AC24" t="str">
            <v>A</v>
          </cell>
          <cell r="AD24">
            <v>12543</v>
          </cell>
          <cell r="AE24">
            <v>1651385.8872324703</v>
          </cell>
          <cell r="AF24">
            <v>1622526</v>
          </cell>
        </row>
        <row r="25">
          <cell r="A25">
            <v>530444</v>
          </cell>
          <cell r="B25" t="str">
            <v>S.D.N. SPA</v>
          </cell>
          <cell r="C25">
            <v>18200.244999999999</v>
          </cell>
          <cell r="D25">
            <v>10556368.250043007</v>
          </cell>
          <cell r="E25">
            <v>10371883.448740002</v>
          </cell>
          <cell r="F25">
            <v>0.01</v>
          </cell>
          <cell r="G25">
            <v>580</v>
          </cell>
          <cell r="H25" t="str">
            <v>B</v>
          </cell>
          <cell r="I25">
            <v>-1.7000000000000001E-2</v>
          </cell>
          <cell r="J25">
            <v>0</v>
          </cell>
          <cell r="K25"/>
          <cell r="M25">
            <v>9737</v>
          </cell>
          <cell r="N25">
            <v>9997600</v>
          </cell>
          <cell r="O25">
            <v>9826391</v>
          </cell>
          <cell r="P25">
            <v>0.13</v>
          </cell>
          <cell r="Q25">
            <v>11621</v>
          </cell>
          <cell r="R25">
            <v>10939455.880000236</v>
          </cell>
          <cell r="S25">
            <v>10849558.541000072</v>
          </cell>
          <cell r="T25">
            <v>0.35262971130427551</v>
          </cell>
          <cell r="V25">
            <v>298303.75999999919</v>
          </cell>
          <cell r="X25">
            <v>9826391</v>
          </cell>
          <cell r="Y25">
            <v>724863.78000000201</v>
          </cell>
          <cell r="Z25">
            <v>0</v>
          </cell>
          <cell r="AB25"/>
          <cell r="AC25" t="str">
            <v>B</v>
          </cell>
          <cell r="AD25">
            <v>18515</v>
          </cell>
          <cell r="AE25">
            <v>10738930.061081391</v>
          </cell>
          <cell r="AF25">
            <v>10551254.780000001</v>
          </cell>
        </row>
        <row r="26">
          <cell r="A26" t="str">
            <v>AMB072</v>
          </cell>
          <cell r="B26" t="str">
            <v>CASA DI CURA VILLA ANGELA SRL</v>
          </cell>
          <cell r="C26">
            <v>1445.01</v>
          </cell>
          <cell r="D26">
            <v>838185.01406263828</v>
          </cell>
          <cell r="E26">
            <v>823536.75699999998</v>
          </cell>
          <cell r="F26">
            <v>0.01</v>
          </cell>
          <cell r="G26">
            <v>580</v>
          </cell>
          <cell r="H26" t="str">
            <v>B</v>
          </cell>
          <cell r="I26">
            <v>-1.7000000000000001E-2</v>
          </cell>
          <cell r="J26">
            <v>0</v>
          </cell>
          <cell r="K26"/>
          <cell r="M26">
            <v>830</v>
          </cell>
          <cell r="N26">
            <v>852400</v>
          </cell>
          <cell r="O26">
            <v>837779</v>
          </cell>
          <cell r="P26">
            <v>0.01</v>
          </cell>
          <cell r="Q26">
            <v>1446</v>
          </cell>
          <cell r="R26">
            <v>819229.75000001281</v>
          </cell>
          <cell r="S26">
            <v>809236.14299999946</v>
          </cell>
          <cell r="T26">
            <v>1.9974037663206878E-2</v>
          </cell>
          <cell r="V26">
            <v>0</v>
          </cell>
          <cell r="X26">
            <v>809236.14299999946</v>
          </cell>
          <cell r="Y26">
            <v>0</v>
          </cell>
          <cell r="Z26">
            <v>0</v>
          </cell>
          <cell r="AB26"/>
          <cell r="AC26" t="str">
            <v>B</v>
          </cell>
          <cell r="AD26">
            <v>1470</v>
          </cell>
          <cell r="AE26">
            <v>852680.58399047644</v>
          </cell>
          <cell r="AF26">
            <v>837779</v>
          </cell>
        </row>
        <row r="27">
          <cell r="B27" t="str">
            <v>ASL Napoli 1 Centro  Totale</v>
          </cell>
          <cell r="C27">
            <v>49965.757999999994</v>
          </cell>
          <cell r="D27">
            <v>22174501.940573368</v>
          </cell>
          <cell r="E27">
            <v>21786976.753160249</v>
          </cell>
          <cell r="F27"/>
          <cell r="G27"/>
          <cell r="J27">
            <v>0</v>
          </cell>
          <cell r="M27">
            <v>34898</v>
          </cell>
          <cell r="N27">
            <v>20979900</v>
          </cell>
          <cell r="O27">
            <v>20863749</v>
          </cell>
          <cell r="P27"/>
          <cell r="Q27">
            <v>50684</v>
          </cell>
          <cell r="R27">
            <v>22797958.550000276</v>
          </cell>
          <cell r="S27">
            <v>22409545.318000369</v>
          </cell>
          <cell r="T27"/>
          <cell r="V27">
            <v>313705.88853854686</v>
          </cell>
          <cell r="X27">
            <v>20681972.584000032</v>
          </cell>
          <cell r="Y27">
            <v>1413866.8430002551</v>
          </cell>
          <cell r="Z27">
            <v>0</v>
          </cell>
          <cell r="AD27">
            <v>51710</v>
          </cell>
          <cell r="AE27">
            <v>22673868.033126812</v>
          </cell>
          <cell r="AF27">
            <v>22277615.843000256</v>
          </cell>
        </row>
        <row r="28">
          <cell r="B28" t="str">
            <v>ASL Napoli 2 Nord</v>
          </cell>
          <cell r="P28"/>
        </row>
        <row r="29">
          <cell r="A29">
            <v>23051</v>
          </cell>
          <cell r="B29" t="str">
            <v>CENTRO AKTIS DIAGNOSTICA E TERAPIA SPA</v>
          </cell>
          <cell r="C29">
            <v>3047</v>
          </cell>
          <cell r="D29">
            <v>2809865.871063448</v>
          </cell>
          <cell r="E29">
            <v>2760760.2</v>
          </cell>
          <cell r="F29">
            <v>0.01</v>
          </cell>
          <cell r="G29">
            <v>922.2</v>
          </cell>
          <cell r="H29" t="str">
            <v>C</v>
          </cell>
          <cell r="I29">
            <v>0</v>
          </cell>
          <cell r="J29">
            <v>0</v>
          </cell>
          <cell r="K29"/>
          <cell r="M29">
            <v>2392</v>
          </cell>
          <cell r="N29">
            <v>2553500</v>
          </cell>
          <cell r="O29">
            <v>2509782</v>
          </cell>
          <cell r="P29">
            <v>0.01</v>
          </cell>
          <cell r="Q29">
            <v>2617</v>
          </cell>
          <cell r="R29">
            <v>2781058.4000000008</v>
          </cell>
          <cell r="S29">
            <v>2769262.2</v>
          </cell>
          <cell r="T29">
            <v>3.0999999999999999E-3</v>
          </cell>
          <cell r="V29">
            <v>0</v>
          </cell>
          <cell r="X29">
            <v>2509782</v>
          </cell>
          <cell r="Y29">
            <v>250978.2</v>
          </cell>
          <cell r="Z29">
            <v>8502.0000000001746</v>
          </cell>
          <cell r="AB29"/>
          <cell r="AC29" t="str">
            <v>C</v>
          </cell>
          <cell r="AD29">
            <v>3047</v>
          </cell>
          <cell r="AE29">
            <v>2809865.871063448</v>
          </cell>
          <cell r="AF29">
            <v>2760760.2</v>
          </cell>
        </row>
        <row r="30">
          <cell r="A30">
            <v>522211</v>
          </cell>
          <cell r="B30" t="str">
            <v xml:space="preserve">EMICENTER </v>
          </cell>
          <cell r="C30">
            <v>1253</v>
          </cell>
          <cell r="D30">
            <v>1155730.7884471763</v>
          </cell>
          <cell r="E30">
            <v>1135533.05</v>
          </cell>
          <cell r="F30">
            <v>0.01</v>
          </cell>
          <cell r="G30">
            <v>922.2</v>
          </cell>
          <cell r="H30" t="str">
            <v>C</v>
          </cell>
          <cell r="I30">
            <v>0</v>
          </cell>
          <cell r="J30">
            <v>0</v>
          </cell>
          <cell r="K30"/>
          <cell r="M30">
            <v>984</v>
          </cell>
          <cell r="N30">
            <v>1051000</v>
          </cell>
          <cell r="O30">
            <v>1032982</v>
          </cell>
          <cell r="P30">
            <v>0.01</v>
          </cell>
          <cell r="Q30">
            <v>1066</v>
          </cell>
          <cell r="R30">
            <v>1142115.5</v>
          </cell>
          <cell r="S30">
            <v>1135533.05</v>
          </cell>
          <cell r="T30">
            <v>8.3999999999999995E-3</v>
          </cell>
          <cell r="V30">
            <v>0</v>
          </cell>
          <cell r="X30">
            <v>1032982</v>
          </cell>
          <cell r="Y30">
            <v>102551.05000000005</v>
          </cell>
          <cell r="Z30"/>
          <cell r="AB30"/>
          <cell r="AC30" t="str">
            <v>C</v>
          </cell>
          <cell r="AD30">
            <v>1253</v>
          </cell>
          <cell r="AE30">
            <v>1155730.7884471763</v>
          </cell>
          <cell r="AF30">
            <v>1135533.05</v>
          </cell>
        </row>
        <row r="31">
          <cell r="A31">
            <v>690100</v>
          </cell>
          <cell r="B31" t="str">
            <v>COLEMAN SPA</v>
          </cell>
          <cell r="C31">
            <v>6284.3189999999995</v>
          </cell>
          <cell r="D31">
            <v>2437740.2333472832</v>
          </cell>
          <cell r="E31">
            <v>2395137.8901999998</v>
          </cell>
          <cell r="F31">
            <v>0.01</v>
          </cell>
          <cell r="G31">
            <v>387.9</v>
          </cell>
          <cell r="H31" t="str">
            <v>B</v>
          </cell>
          <cell r="I31">
            <v>-1.7000000000000001E-2</v>
          </cell>
          <cell r="J31">
            <v>0</v>
          </cell>
          <cell r="K31"/>
          <cell r="M31">
            <v>20116</v>
          </cell>
          <cell r="N31">
            <v>2253600</v>
          </cell>
          <cell r="O31">
            <v>2215054</v>
          </cell>
          <cell r="P31">
            <v>0.01</v>
          </cell>
          <cell r="Q31">
            <v>5346</v>
          </cell>
          <cell r="R31">
            <v>2732959.86</v>
          </cell>
          <cell r="S31">
            <v>2695088.4099999997</v>
          </cell>
          <cell r="T31">
            <v>1.6999999999999999E-3</v>
          </cell>
          <cell r="V31">
            <v>0</v>
          </cell>
          <cell r="X31">
            <v>2215054</v>
          </cell>
          <cell r="Y31">
            <v>221505.40000000002</v>
          </cell>
          <cell r="Z31">
            <v>258529.00999999966</v>
          </cell>
          <cell r="AB31"/>
          <cell r="AC31" t="str">
            <v>B</v>
          </cell>
          <cell r="AD31">
            <v>6393</v>
          </cell>
          <cell r="AE31">
            <v>2479898.507982994</v>
          </cell>
          <cell r="AF31">
            <v>2436559.4</v>
          </cell>
        </row>
        <row r="32">
          <cell r="A32" t="str">
            <v>AMB508</v>
          </cell>
          <cell r="B32" t="str">
            <v>AKTIS CLINIQUE S.P.A.</v>
          </cell>
          <cell r="C32">
            <v>3383.4859999999999</v>
          </cell>
          <cell r="D32">
            <v>1312644.8408414486</v>
          </cell>
          <cell r="E32">
            <v>1289704.8470000001</v>
          </cell>
          <cell r="F32">
            <v>0.01</v>
          </cell>
          <cell r="G32">
            <v>387.9</v>
          </cell>
          <cell r="H32" t="str">
            <v>B</v>
          </cell>
          <cell r="I32">
            <v>-1.7000000000000001E-2</v>
          </cell>
          <cell r="J32">
            <v>0</v>
          </cell>
          <cell r="K32"/>
          <cell r="M32">
            <v>10850</v>
          </cell>
          <cell r="N32">
            <v>1215500</v>
          </cell>
          <cell r="O32">
            <v>1194659</v>
          </cell>
          <cell r="P32">
            <v>0.01</v>
          </cell>
          <cell r="Q32">
            <v>5476</v>
          </cell>
          <cell r="R32">
            <v>1352768.56</v>
          </cell>
          <cell r="S32">
            <v>1312008.8600000001</v>
          </cell>
          <cell r="T32">
            <v>3.0000000000000001E-3</v>
          </cell>
          <cell r="V32">
            <v>0</v>
          </cell>
          <cell r="X32">
            <v>1194659</v>
          </cell>
          <cell r="Y32">
            <v>117349.86</v>
          </cell>
          <cell r="Z32">
            <v>0</v>
          </cell>
          <cell r="AB32"/>
          <cell r="AC32" t="str">
            <v>B</v>
          </cell>
          <cell r="AD32">
            <v>3442</v>
          </cell>
          <cell r="AE32">
            <v>1335345.7180482692</v>
          </cell>
          <cell r="AF32">
            <v>1312009</v>
          </cell>
        </row>
        <row r="33">
          <cell r="B33" t="str">
            <v>ASL Napoli 2 Nord Totale</v>
          </cell>
          <cell r="C33">
            <v>13967.805</v>
          </cell>
          <cell r="D33">
            <v>7715981.7336993562</v>
          </cell>
          <cell r="E33">
            <v>7581135.9872000003</v>
          </cell>
          <cell r="F33"/>
          <cell r="G33"/>
          <cell r="J33">
            <v>0</v>
          </cell>
          <cell r="M33">
            <v>34342</v>
          </cell>
          <cell r="N33">
            <v>7073600</v>
          </cell>
          <cell r="O33">
            <v>6952477</v>
          </cell>
          <cell r="P33"/>
          <cell r="Q33">
            <v>14505</v>
          </cell>
          <cell r="R33">
            <v>8008902.3200000003</v>
          </cell>
          <cell r="S33">
            <v>7911892.5200000005</v>
          </cell>
          <cell r="T33"/>
          <cell r="V33">
            <v>0</v>
          </cell>
          <cell r="X33">
            <v>6952477</v>
          </cell>
          <cell r="Y33">
            <v>692384.51000000013</v>
          </cell>
          <cell r="Z33">
            <v>267031.00999999983</v>
          </cell>
          <cell r="AD33">
            <v>14135</v>
          </cell>
          <cell r="AE33">
            <v>7780840.885541888</v>
          </cell>
          <cell r="AF33">
            <v>7644861.6500000004</v>
          </cell>
        </row>
        <row r="34">
          <cell r="B34" t="str">
            <v>ASL Napoli 3 Sud</v>
          </cell>
          <cell r="P34"/>
        </row>
        <row r="35">
          <cell r="A35">
            <v>8122</v>
          </cell>
          <cell r="B35" t="str">
            <v>CENTRO DIAGNOSTICO S. CIRO SRL</v>
          </cell>
          <cell r="C35">
            <v>1807</v>
          </cell>
          <cell r="D35">
            <v>885321.60108000005</v>
          </cell>
          <cell r="E35">
            <v>867962.35400000005</v>
          </cell>
          <cell r="F35">
            <v>0.01</v>
          </cell>
          <cell r="G35">
            <v>490</v>
          </cell>
          <cell r="H35" t="str">
            <v>B</v>
          </cell>
          <cell r="I35">
            <v>-1.7000000000000001E-2</v>
          </cell>
          <cell r="J35">
            <v>686070</v>
          </cell>
          <cell r="K35" t="str">
            <v>DD n. 1074 del 6.2.2024 per accreditamento PET/TC ibrida. Delibera ASL Napoli 3 Sud n. 880 del 11.6.2024</v>
          </cell>
          <cell r="M35">
            <v>1471</v>
          </cell>
          <cell r="N35">
            <v>188300</v>
          </cell>
          <cell r="O35">
            <v>185038</v>
          </cell>
          <cell r="P35">
            <v>0.01</v>
          </cell>
          <cell r="Q35">
            <v>704</v>
          </cell>
          <cell r="R35">
            <v>88504.000000000655</v>
          </cell>
          <cell r="S35">
            <v>82960.54900000093</v>
          </cell>
          <cell r="T35">
            <v>0</v>
          </cell>
          <cell r="V35">
            <v>0</v>
          </cell>
          <cell r="X35">
            <v>82960.54900000093</v>
          </cell>
          <cell r="Y35">
            <v>0</v>
          </cell>
          <cell r="Z35">
            <v>0</v>
          </cell>
          <cell r="AB35" t="str">
            <v>PET/TC solo autorizzata: situazione da rivedere per il budget 2024</v>
          </cell>
          <cell r="AC35" t="str">
            <v>A</v>
          </cell>
          <cell r="AD35">
            <v>1475</v>
          </cell>
          <cell r="AE35">
            <v>188329.2728755791</v>
          </cell>
          <cell r="AF35">
            <v>185038</v>
          </cell>
        </row>
        <row r="36">
          <cell r="A36">
            <v>8425</v>
          </cell>
          <cell r="B36" t="str">
            <v>C.M.O. SRL</v>
          </cell>
          <cell r="C36">
            <v>914.55000000000007</v>
          </cell>
          <cell r="D36">
            <v>977287.5</v>
          </cell>
          <cell r="E36">
            <v>960498</v>
          </cell>
          <cell r="F36">
            <v>0.01</v>
          </cell>
          <cell r="G36">
            <v>1068.5993111366245</v>
          </cell>
          <cell r="H36" t="str">
            <v>C</v>
          </cell>
          <cell r="I36">
            <v>0</v>
          </cell>
          <cell r="J36">
            <v>731808</v>
          </cell>
          <cell r="K36" t="str">
            <v>Accreditato con DD 133 del 22.3.2023 PET/TC ibrida. Il tetto 2023 era assegnato per 3/12. Si assegna per 12/12 e, in base al prec.vo gen-ago 2024 e alla esigenza di PET/TC, si aumenta del 5%</v>
          </cell>
          <cell r="M36"/>
          <cell r="N36"/>
          <cell r="O36"/>
          <cell r="P36"/>
          <cell r="Q36"/>
          <cell r="R36"/>
          <cell r="S36"/>
          <cell r="T36"/>
          <cell r="V36">
            <v>0</v>
          </cell>
          <cell r="X36"/>
          <cell r="Y36"/>
          <cell r="Z36"/>
          <cell r="AB36" t="str">
            <v>Accreditato con DD 133 del 22.3.2023. In base alla nota ASL n. 188196 del 3.X.2023 si assegna un budget iniziale annuo di euro 914.760, che per il 2023 si applica per il IV trimestre</v>
          </cell>
          <cell r="AC36" t="str">
            <v>C</v>
          </cell>
          <cell r="AD36">
            <v>218</v>
          </cell>
          <cell r="AE36">
            <v>232687.5</v>
          </cell>
          <cell r="AF36">
            <v>228690</v>
          </cell>
        </row>
        <row r="37">
          <cell r="A37">
            <v>8621</v>
          </cell>
          <cell r="B37" t="str">
            <v>CASA DI CURA MARIA ROSARIA S.P.A.</v>
          </cell>
          <cell r="C37">
            <v>7337.1120000000001</v>
          </cell>
          <cell r="D37">
            <v>3747468.396359582</v>
          </cell>
          <cell r="E37">
            <v>3681977.031704993</v>
          </cell>
          <cell r="F37">
            <v>0.01</v>
          </cell>
          <cell r="G37">
            <v>490</v>
          </cell>
          <cell r="H37" t="str">
            <v>B</v>
          </cell>
          <cell r="I37">
            <v>-1.7000000000000001E-2</v>
          </cell>
          <cell r="J37">
            <v>0</v>
          </cell>
          <cell r="K37"/>
          <cell r="M37">
            <v>7483</v>
          </cell>
          <cell r="N37">
            <v>3741600</v>
          </cell>
          <cell r="O37">
            <v>3677549</v>
          </cell>
          <cell r="P37">
            <v>0.01</v>
          </cell>
          <cell r="Q37">
            <v>7274</v>
          </cell>
          <cell r="R37">
            <v>3803135.5399999246</v>
          </cell>
          <cell r="S37">
            <v>3745653.1349999928</v>
          </cell>
          <cell r="T37">
            <v>6.8796037795825398E-3</v>
          </cell>
          <cell r="V37">
            <v>0</v>
          </cell>
          <cell r="X37">
            <v>3677549</v>
          </cell>
          <cell r="Y37">
            <v>68104.134999992792</v>
          </cell>
          <cell r="Z37">
            <v>0</v>
          </cell>
          <cell r="AB37"/>
          <cell r="AC37" t="str">
            <v>B</v>
          </cell>
          <cell r="AD37">
            <v>7464</v>
          </cell>
          <cell r="AE37">
            <v>3812277.1071816706</v>
          </cell>
          <cell r="AF37">
            <v>3745653.1349999928</v>
          </cell>
        </row>
        <row r="38">
          <cell r="B38" t="str">
            <v>ASL Napoli 3 Sud Totale</v>
          </cell>
          <cell r="C38">
            <v>10058.662</v>
          </cell>
          <cell r="D38">
            <v>5610077.4974395819</v>
          </cell>
          <cell r="E38">
            <v>5510437.3857049933</v>
          </cell>
          <cell r="F38"/>
          <cell r="G38"/>
          <cell r="J38">
            <v>1417878</v>
          </cell>
          <cell r="M38">
            <v>8954</v>
          </cell>
          <cell r="N38">
            <v>3929900</v>
          </cell>
          <cell r="O38">
            <v>3862587</v>
          </cell>
          <cell r="P38"/>
          <cell r="Q38">
            <v>7978</v>
          </cell>
          <cell r="R38">
            <v>3891639.5399999251</v>
          </cell>
          <cell r="S38">
            <v>3828613.6839999938</v>
          </cell>
          <cell r="T38"/>
          <cell r="V38">
            <v>0</v>
          </cell>
          <cell r="X38">
            <v>3760509.549000001</v>
          </cell>
          <cell r="Y38">
            <v>68104.134999992792</v>
          </cell>
          <cell r="Z38">
            <v>0</v>
          </cell>
          <cell r="AD38">
            <v>9157</v>
          </cell>
          <cell r="AE38">
            <v>4233293.8800572492</v>
          </cell>
          <cell r="AF38">
            <v>4159381.1349999928</v>
          </cell>
        </row>
        <row r="39">
          <cell r="B39" t="str">
            <v>ASL Salerno</v>
          </cell>
          <cell r="P39"/>
        </row>
        <row r="40">
          <cell r="A40">
            <v>5500</v>
          </cell>
          <cell r="B40" t="str">
            <v>DI.SA.R.' - S.R.L.</v>
          </cell>
          <cell r="C40">
            <v>3880.884</v>
          </cell>
          <cell r="D40">
            <v>2703075.4608583646</v>
          </cell>
          <cell r="E40">
            <v>2655836.0762999998</v>
          </cell>
          <cell r="F40">
            <v>0.01</v>
          </cell>
          <cell r="G40">
            <v>696.52</v>
          </cell>
          <cell r="H40" t="str">
            <v>B</v>
          </cell>
          <cell r="I40">
            <v>-1.7000000000000001E-2</v>
          </cell>
          <cell r="J40">
            <v>0</v>
          </cell>
          <cell r="K40"/>
          <cell r="M40">
            <v>4112</v>
          </cell>
          <cell r="N40">
            <v>2498900</v>
          </cell>
          <cell r="O40">
            <v>2456151</v>
          </cell>
          <cell r="P40">
            <v>0.01</v>
          </cell>
          <cell r="Q40">
            <v>4169</v>
          </cell>
          <cell r="R40">
            <v>2763738.06</v>
          </cell>
          <cell r="S40">
            <v>2729624.26</v>
          </cell>
          <cell r="T40">
            <v>1.3035273482778541E-2</v>
          </cell>
          <cell r="V40">
            <v>7455.0899999999965</v>
          </cell>
          <cell r="X40">
            <v>2456151</v>
          </cell>
          <cell r="Y40">
            <v>245615.1</v>
          </cell>
          <cell r="Z40">
            <v>20403.06999999992</v>
          </cell>
          <cell r="AB40"/>
          <cell r="AC40" t="str">
            <v>B</v>
          </cell>
          <cell r="AD40">
            <v>3948</v>
          </cell>
          <cell r="AE40">
            <v>2749822.4423788041</v>
          </cell>
          <cell r="AF40">
            <v>2701766.1</v>
          </cell>
        </row>
        <row r="41">
          <cell r="A41">
            <v>13601</v>
          </cell>
          <cell r="B41" t="str">
            <v>CHECK UP - S.R.L.</v>
          </cell>
          <cell r="C41">
            <v>1619</v>
          </cell>
          <cell r="D41">
            <v>1731167.4143599998</v>
          </cell>
          <cell r="E41">
            <v>1719133.48</v>
          </cell>
          <cell r="F41">
            <v>0.01</v>
          </cell>
          <cell r="G41">
            <v>1069.04</v>
          </cell>
          <cell r="H41" t="str">
            <v>C</v>
          </cell>
          <cell r="I41">
            <v>0</v>
          </cell>
          <cell r="J41">
            <v>0</v>
          </cell>
          <cell r="K41"/>
          <cell r="M41">
            <v>1549</v>
          </cell>
          <cell r="N41">
            <v>1657400</v>
          </cell>
          <cell r="O41">
            <v>1629018</v>
          </cell>
          <cell r="P41">
            <v>0.01</v>
          </cell>
          <cell r="Q41">
            <v>1620</v>
          </cell>
          <cell r="R41">
            <v>1730673.3</v>
          </cell>
          <cell r="S41">
            <v>1720811.75</v>
          </cell>
          <cell r="T41">
            <v>1.1030234165613885E-2</v>
          </cell>
          <cell r="V41">
            <v>1678.2700000000004</v>
          </cell>
          <cell r="X41">
            <v>1629018</v>
          </cell>
          <cell r="Y41">
            <v>90115.479999999981</v>
          </cell>
          <cell r="Z41">
            <v>0</v>
          </cell>
          <cell r="AB41"/>
          <cell r="AC41" t="str">
            <v>C</v>
          </cell>
          <cell r="AD41">
            <v>1619</v>
          </cell>
          <cell r="AE41">
            <v>1731167.4143599998</v>
          </cell>
          <cell r="AF41">
            <v>1719133.48</v>
          </cell>
        </row>
        <row r="42">
          <cell r="A42">
            <v>13701</v>
          </cell>
          <cell r="B42" t="str">
            <v>CE.DI.SA. S.P.A.</v>
          </cell>
          <cell r="C42">
            <v>745.8599999999999</v>
          </cell>
          <cell r="D42">
            <v>147789.26920536492</v>
          </cell>
          <cell r="E42">
            <v>145206.47999999998</v>
          </cell>
          <cell r="F42">
            <v>0.01</v>
          </cell>
          <cell r="G42">
            <v>198.1</v>
          </cell>
          <cell r="H42" t="str">
            <v>A</v>
          </cell>
          <cell r="I42">
            <v>-7.0000000000000007E-2</v>
          </cell>
          <cell r="J42">
            <v>0</v>
          </cell>
          <cell r="K42"/>
          <cell r="M42">
            <v>1358</v>
          </cell>
          <cell r="N42">
            <v>158900</v>
          </cell>
          <cell r="O42">
            <v>156136</v>
          </cell>
          <cell r="P42">
            <v>2.1000000000000001E-2</v>
          </cell>
          <cell r="Q42">
            <v>929</v>
          </cell>
          <cell r="R42">
            <v>102259.45999999999</v>
          </cell>
          <cell r="S42">
            <v>96747.159999609998</v>
          </cell>
          <cell r="T42">
            <v>1.3146679817530873E-2</v>
          </cell>
          <cell r="V42">
            <v>0</v>
          </cell>
          <cell r="X42">
            <v>96747.159999609998</v>
          </cell>
          <cell r="Y42">
            <v>0</v>
          </cell>
          <cell r="Z42">
            <v>0</v>
          </cell>
          <cell r="AB42"/>
          <cell r="AC42" t="str">
            <v>A</v>
          </cell>
          <cell r="AD42">
            <v>802</v>
          </cell>
          <cell r="AE42">
            <v>158913.1926939408</v>
          </cell>
          <cell r="AF42">
            <v>156136</v>
          </cell>
        </row>
        <row r="43">
          <cell r="A43">
            <v>571200</v>
          </cell>
          <cell r="B43" t="str">
            <v>CASA  DI CURA SALUS SPA</v>
          </cell>
          <cell r="C43">
            <v>864.9</v>
          </cell>
          <cell r="D43">
            <v>171330.29681679679</v>
          </cell>
          <cell r="E43">
            <v>168336.10080006509</v>
          </cell>
          <cell r="F43">
            <v>0.01</v>
          </cell>
          <cell r="G43">
            <v>198.1</v>
          </cell>
          <cell r="H43" t="str">
            <v>A</v>
          </cell>
          <cell r="I43">
            <v>-7.0000000000000007E-2</v>
          </cell>
          <cell r="J43">
            <v>0</v>
          </cell>
          <cell r="K43"/>
          <cell r="M43">
            <v>1566</v>
          </cell>
          <cell r="N43">
            <v>183200</v>
          </cell>
          <cell r="O43">
            <v>180042</v>
          </cell>
          <cell r="P43">
            <v>1.4999999999999999E-2</v>
          </cell>
          <cell r="Q43">
            <v>1643</v>
          </cell>
          <cell r="R43">
            <v>200300.82</v>
          </cell>
          <cell r="S43">
            <v>184056.27000006998</v>
          </cell>
          <cell r="T43">
            <v>3.193888092778352E-2</v>
          </cell>
          <cell r="V43">
            <v>3049.71</v>
          </cell>
          <cell r="X43">
            <v>180042</v>
          </cell>
          <cell r="Y43">
            <v>964.56000006999238</v>
          </cell>
          <cell r="Z43">
            <v>0</v>
          </cell>
          <cell r="AB43"/>
          <cell r="AC43" t="str">
            <v>A</v>
          </cell>
          <cell r="AD43">
            <v>930</v>
          </cell>
          <cell r="AE43">
            <v>184226.12560945892</v>
          </cell>
          <cell r="AF43">
            <v>181006.56000006999</v>
          </cell>
        </row>
        <row r="44">
          <cell r="A44" t="str">
            <v>AMB346</v>
          </cell>
          <cell r="B44" t="str">
            <v>CENTRO RADIOLOGICO VERRENGIA SRL</v>
          </cell>
          <cell r="C44">
            <v>812</v>
          </cell>
          <cell r="D44">
            <v>867709.69565000001</v>
          </cell>
          <cell r="E44">
            <v>861677.95000000007</v>
          </cell>
          <cell r="F44">
            <v>0.01</v>
          </cell>
          <cell r="G44">
            <v>1069.04</v>
          </cell>
          <cell r="H44" t="str">
            <v>C</v>
          </cell>
          <cell r="I44">
            <v>0</v>
          </cell>
          <cell r="J44">
            <v>0</v>
          </cell>
          <cell r="K44"/>
          <cell r="M44">
            <v>758</v>
          </cell>
          <cell r="N44">
            <v>810500</v>
          </cell>
          <cell r="O44">
            <v>796629</v>
          </cell>
          <cell r="P44">
            <v>1.6E-2</v>
          </cell>
          <cell r="Q44">
            <v>812</v>
          </cell>
          <cell r="R44">
            <v>868072.60000000009</v>
          </cell>
          <cell r="S44">
            <v>861677.95000000007</v>
          </cell>
          <cell r="T44">
            <v>1.0552590980242998E-2</v>
          </cell>
          <cell r="V44">
            <v>0</v>
          </cell>
          <cell r="X44">
            <v>796629</v>
          </cell>
          <cell r="Y44">
            <v>65048.95000000007</v>
          </cell>
          <cell r="Z44">
            <v>0</v>
          </cell>
          <cell r="AB44"/>
          <cell r="AC44" t="str">
            <v>C</v>
          </cell>
          <cell r="AD44">
            <v>812</v>
          </cell>
          <cell r="AE44">
            <v>867709.69565000001</v>
          </cell>
          <cell r="AF44">
            <v>861677.95000000007</v>
          </cell>
        </row>
        <row r="45">
          <cell r="A45" t="str">
            <v>MNV353</v>
          </cell>
          <cell r="B45" t="str">
            <v>CASA DI CURA PROF. DOTT. LUIGI COBELLIS</v>
          </cell>
          <cell r="C45">
            <v>522</v>
          </cell>
          <cell r="D45">
            <v>557688.1804999999</v>
          </cell>
          <cell r="E45">
            <v>553811.5</v>
          </cell>
          <cell r="F45">
            <v>0.01</v>
          </cell>
          <cell r="G45">
            <v>1069.04</v>
          </cell>
          <cell r="H45" t="str">
            <v>C</v>
          </cell>
          <cell r="I45">
            <v>0</v>
          </cell>
          <cell r="J45">
            <v>0</v>
          </cell>
          <cell r="K45"/>
          <cell r="M45">
            <v>479</v>
          </cell>
          <cell r="N45">
            <v>512200</v>
          </cell>
          <cell r="O45">
            <v>503465</v>
          </cell>
          <cell r="P45">
            <v>1.6E-2</v>
          </cell>
          <cell r="Q45">
            <v>573</v>
          </cell>
          <cell r="R45">
            <v>613390.49999999988</v>
          </cell>
          <cell r="S45">
            <v>609161.50000000012</v>
          </cell>
          <cell r="T45">
            <v>3.4653749515855127E-2</v>
          </cell>
          <cell r="V45">
            <v>9391.51</v>
          </cell>
          <cell r="X45">
            <v>503465</v>
          </cell>
          <cell r="Y45">
            <v>50346.5</v>
          </cell>
          <cell r="Z45">
            <v>45958.490000000107</v>
          </cell>
          <cell r="AB45"/>
          <cell r="AC45" t="str">
            <v>C</v>
          </cell>
          <cell r="AD45">
            <v>522</v>
          </cell>
          <cell r="AE45">
            <v>557688.1804999999</v>
          </cell>
          <cell r="AF45">
            <v>553811.5</v>
          </cell>
        </row>
        <row r="46">
          <cell r="B46" t="str">
            <v>ASL Salerno Totale</v>
          </cell>
          <cell r="C46">
            <v>8444.6440000000002</v>
          </cell>
          <cell r="D46">
            <v>6178760.3173905266</v>
          </cell>
          <cell r="E46">
            <v>6104001.5871000653</v>
          </cell>
          <cell r="F46"/>
          <cell r="G46"/>
          <cell r="H46"/>
          <cell r="J46">
            <v>0</v>
          </cell>
          <cell r="K46"/>
          <cell r="M46">
            <v>9822</v>
          </cell>
          <cell r="N46">
            <v>5821100</v>
          </cell>
          <cell r="O46">
            <v>5721441</v>
          </cell>
          <cell r="P46"/>
          <cell r="Q46">
            <v>9746</v>
          </cell>
          <cell r="R46">
            <v>6278434.7400000002</v>
          </cell>
          <cell r="S46">
            <v>6202078.8899996802</v>
          </cell>
          <cell r="T46"/>
          <cell r="V46">
            <v>21574.579999999994</v>
          </cell>
          <cell r="X46">
            <v>5662052.1599996099</v>
          </cell>
          <cell r="Y46">
            <v>452090.59000007005</v>
          </cell>
          <cell r="Z46">
            <v>66361.560000000027</v>
          </cell>
          <cell r="AD46">
            <v>8633</v>
          </cell>
          <cell r="AE46">
            <v>6249527.0511922035</v>
          </cell>
          <cell r="AF46">
            <v>6173531.5900000706</v>
          </cell>
        </row>
        <row r="49">
          <cell r="C49" t="str">
            <v>NETTO</v>
          </cell>
          <cell r="D49" t="str">
            <v>NETTO</v>
          </cell>
          <cell r="E49" t="str">
            <v>NETTO</v>
          </cell>
          <cell r="M49" t="str">
            <v>NUM</v>
          </cell>
          <cell r="N49" t="str">
            <v>LORDO</v>
          </cell>
          <cell r="O49" t="str">
            <v>NETTO</v>
          </cell>
          <cell r="Q49" t="str">
            <v>Consuntivo 2022</v>
          </cell>
          <cell r="R49"/>
          <cell r="S49"/>
          <cell r="V49" t="str">
            <v>abbattimenti operati dalla ASL prima della RTU</v>
          </cell>
          <cell r="X49" t="str">
            <v>NETTO LIQUIDABILE (prima della RTU)</v>
          </cell>
          <cell r="Y49"/>
          <cell r="Z49"/>
          <cell r="AD49" t="str">
            <v>NUM</v>
          </cell>
          <cell r="AE49" t="str">
            <v>LORDO</v>
          </cell>
          <cell r="AF49" t="str">
            <v>NETTO</v>
          </cell>
        </row>
        <row r="50">
          <cell r="B50" t="str">
            <v>ASL</v>
          </cell>
          <cell r="C50" t="str">
            <v>Tetto di spesa definitivo 2024 (salvo modifche delle ASL)</v>
          </cell>
          <cell r="D50"/>
          <cell r="E50"/>
          <cell r="J50" t="str">
            <v>Utilizzo acc.ti central. stima</v>
          </cell>
          <cell r="M50" t="str">
            <v>TETTO 2022 con modifiche ASL</v>
          </cell>
          <cell r="N50" t="str">
            <v>TETTO 2022 con modifiche ASL</v>
          </cell>
          <cell r="O50" t="str">
            <v>TETTO 2022 con modifiche ASL</v>
          </cell>
          <cell r="Q50" t="str">
            <v>NUM (1)</v>
          </cell>
          <cell r="R50" t="str">
            <v>LORDO (2)</v>
          </cell>
          <cell r="S50" t="str">
            <v>NETTO (3)</v>
          </cell>
          <cell r="V50"/>
          <cell r="X50" t="str">
            <v>entro il tetto di spesa</v>
          </cell>
          <cell r="Y50" t="str">
            <v>entro il 10% di extra tetto</v>
          </cell>
          <cell r="Z50" t="str">
            <v>OLTRE il 10% di extra tetto</v>
          </cell>
          <cell r="AD50" t="str">
            <v>Tetto di spesa 2023 definitivo
(v. Decreto n. 543/2024 e s.m.i.)</v>
          </cell>
          <cell r="AE50"/>
          <cell r="AF50"/>
        </row>
        <row r="51">
          <cell r="B51" t="str">
            <v>ASL Avellino</v>
          </cell>
          <cell r="C51">
            <v>2176.3620000000001</v>
          </cell>
          <cell r="D51">
            <v>583300.26873073599</v>
          </cell>
          <cell r="E51">
            <v>573106.41875999991</v>
          </cell>
          <cell r="J51">
            <v>0</v>
          </cell>
          <cell r="M51">
            <v>1675</v>
          </cell>
          <cell r="N51">
            <v>566000</v>
          </cell>
          <cell r="O51">
            <v>566000</v>
          </cell>
          <cell r="Q51">
            <v>1859</v>
          </cell>
          <cell r="R51">
            <v>598229.72</v>
          </cell>
          <cell r="S51">
            <v>583017.72</v>
          </cell>
          <cell r="V51">
            <v>0</v>
          </cell>
          <cell r="X51">
            <v>556341</v>
          </cell>
          <cell r="Y51">
            <v>26676.720000000001</v>
          </cell>
          <cell r="Z51">
            <v>0</v>
          </cell>
          <cell r="AD51">
            <v>2214</v>
          </cell>
          <cell r="AE51">
            <v>593387.86239138967</v>
          </cell>
          <cell r="AF51">
            <v>583017.72</v>
          </cell>
        </row>
        <row r="52">
          <cell r="B52" t="str">
            <v>ASL Benevento</v>
          </cell>
          <cell r="C52">
            <v>1783.162</v>
          </cell>
          <cell r="D52">
            <v>836833.25927706831</v>
          </cell>
          <cell r="E52">
            <v>822208.62569999998</v>
          </cell>
          <cell r="J52">
            <v>0</v>
          </cell>
          <cell r="M52">
            <v>1899</v>
          </cell>
          <cell r="N52">
            <v>773600</v>
          </cell>
          <cell r="O52">
            <v>760389</v>
          </cell>
          <cell r="Q52">
            <v>1949</v>
          </cell>
          <cell r="R52">
            <v>933594.91</v>
          </cell>
          <cell r="S52">
            <v>917816.31</v>
          </cell>
          <cell r="V52">
            <v>7865.33</v>
          </cell>
          <cell r="X52">
            <v>760389</v>
          </cell>
          <cell r="Y52">
            <v>76038.899999999994</v>
          </cell>
          <cell r="Z52">
            <v>73523.08</v>
          </cell>
          <cell r="AD52">
            <v>1814</v>
          </cell>
          <cell r="AE52">
            <v>851305.45196039509</v>
          </cell>
          <cell r="AF52">
            <v>836427.9</v>
          </cell>
        </row>
        <row r="53">
          <cell r="B53" t="str">
            <v xml:space="preserve">ASL Caserta </v>
          </cell>
          <cell r="C53">
            <v>15470.856</v>
          </cell>
          <cell r="D53">
            <v>6039301.0423667552</v>
          </cell>
          <cell r="E53">
            <v>5931591.2738499995</v>
          </cell>
          <cell r="J53">
            <v>47436.188650000142</v>
          </cell>
          <cell r="M53">
            <v>20468</v>
          </cell>
          <cell r="N53">
            <v>5978200</v>
          </cell>
          <cell r="O53">
            <v>5875842</v>
          </cell>
          <cell r="Q53">
            <v>19279</v>
          </cell>
          <cell r="R53">
            <v>6021166.6899999995</v>
          </cell>
          <cell r="S53">
            <v>5892195.6899999995</v>
          </cell>
          <cell r="V53">
            <v>112914.96</v>
          </cell>
          <cell r="X53">
            <v>5591152.3300000001</v>
          </cell>
          <cell r="Y53">
            <v>188128.39999999938</v>
          </cell>
          <cell r="Z53">
            <v>0</v>
          </cell>
          <cell r="AD53">
            <v>19830</v>
          </cell>
          <cell r="AE53">
            <v>6093210.3306266144</v>
          </cell>
          <cell r="AF53">
            <v>5986724.3999999994</v>
          </cell>
        </row>
        <row r="54">
          <cell r="B54" t="str">
            <v>ASL Napoli 1 Centro</v>
          </cell>
          <cell r="C54">
            <v>49965.757999999994</v>
          </cell>
          <cell r="D54">
            <v>22174501.940573368</v>
          </cell>
          <cell r="E54">
            <v>21786976.753160249</v>
          </cell>
          <cell r="J54">
            <v>0</v>
          </cell>
          <cell r="M54">
            <v>34898</v>
          </cell>
          <cell r="N54">
            <v>20979900</v>
          </cell>
          <cell r="O54">
            <v>20863749</v>
          </cell>
          <cell r="Q54">
            <v>50684</v>
          </cell>
          <cell r="R54">
            <v>22797958.550000276</v>
          </cell>
          <cell r="S54">
            <v>22409545.318000369</v>
          </cell>
          <cell r="V54">
            <v>313705.88853854686</v>
          </cell>
          <cell r="X54">
            <v>20681972.584000032</v>
          </cell>
          <cell r="Y54">
            <v>1413866.8430002551</v>
          </cell>
          <cell r="Z54">
            <v>0</v>
          </cell>
          <cell r="AD54">
            <v>51710</v>
          </cell>
          <cell r="AE54">
            <v>22673868.033126812</v>
          </cell>
          <cell r="AF54">
            <v>22277615.843000256</v>
          </cell>
        </row>
        <row r="55">
          <cell r="B55" t="str">
            <v>ASL Napoli 2 Nord</v>
          </cell>
          <cell r="C55">
            <v>13967.805</v>
          </cell>
          <cell r="D55">
            <v>7715981.7336993562</v>
          </cell>
          <cell r="E55">
            <v>7581135.9872000003</v>
          </cell>
          <cell r="J55">
            <v>0</v>
          </cell>
          <cell r="M55">
            <v>34342</v>
          </cell>
          <cell r="N55">
            <v>7073600</v>
          </cell>
          <cell r="O55">
            <v>6952477</v>
          </cell>
          <cell r="Q55">
            <v>14505</v>
          </cell>
          <cell r="R55">
            <v>8008902.3200000003</v>
          </cell>
          <cell r="S55">
            <v>7911892.5200000005</v>
          </cell>
          <cell r="V55">
            <v>0</v>
          </cell>
          <cell r="X55">
            <v>6952477</v>
          </cell>
          <cell r="Y55">
            <v>692384.51000000013</v>
          </cell>
          <cell r="Z55">
            <v>267031.00999999983</v>
          </cell>
          <cell r="AD55">
            <v>14135</v>
          </cell>
          <cell r="AE55">
            <v>7780840.885541888</v>
          </cell>
          <cell r="AF55">
            <v>7644861.6500000004</v>
          </cell>
        </row>
        <row r="56">
          <cell r="B56" t="str">
            <v>ASL Napoli 3 Sud</v>
          </cell>
          <cell r="C56">
            <v>10058.662</v>
          </cell>
          <cell r="D56">
            <v>5610077.4974395819</v>
          </cell>
          <cell r="E56">
            <v>5510437.3857049933</v>
          </cell>
          <cell r="J56">
            <v>1417878</v>
          </cell>
          <cell r="M56">
            <v>8954</v>
          </cell>
          <cell r="N56">
            <v>3929900</v>
          </cell>
          <cell r="O56">
            <v>3862587</v>
          </cell>
          <cell r="Q56">
            <v>7978</v>
          </cell>
          <cell r="R56">
            <v>3891639.5399999251</v>
          </cell>
          <cell r="S56">
            <v>3828613.6839999938</v>
          </cell>
          <cell r="V56">
            <v>0</v>
          </cell>
          <cell r="X56">
            <v>3760509.549000001</v>
          </cell>
          <cell r="Y56">
            <v>68104.134999992792</v>
          </cell>
          <cell r="Z56">
            <v>0</v>
          </cell>
          <cell r="AD56">
            <v>9157</v>
          </cell>
          <cell r="AE56">
            <v>4233293.8800572492</v>
          </cell>
          <cell r="AF56">
            <v>4159381.1349999928</v>
          </cell>
        </row>
        <row r="57">
          <cell r="B57" t="str">
            <v>ASL Salerno</v>
          </cell>
          <cell r="C57">
            <v>8444.6440000000002</v>
          </cell>
          <cell r="D57">
            <v>6178760.3173905266</v>
          </cell>
          <cell r="E57">
            <v>6104001.5871000653</v>
          </cell>
          <cell r="J57">
            <v>0</v>
          </cell>
          <cell r="M57">
            <v>9822</v>
          </cell>
          <cell r="N57">
            <v>5821100</v>
          </cell>
          <cell r="O57">
            <v>5721441</v>
          </cell>
          <cell r="Q57">
            <v>9746</v>
          </cell>
          <cell r="R57">
            <v>6278434.7400000002</v>
          </cell>
          <cell r="S57">
            <v>6202078.8899996802</v>
          </cell>
          <cell r="V57">
            <v>21574.579999999994</v>
          </cell>
          <cell r="X57">
            <v>5662052.1599996099</v>
          </cell>
          <cell r="Y57">
            <v>452090.59000007005</v>
          </cell>
          <cell r="Z57">
            <v>66361.560000000027</v>
          </cell>
          <cell r="AD57">
            <v>8633</v>
          </cell>
          <cell r="AE57">
            <v>6249527.0511922035</v>
          </cell>
          <cell r="AF57">
            <v>6173531.5900000706</v>
          </cell>
        </row>
        <row r="58">
          <cell r="B58" t="str">
            <v>TOTALE ASL</v>
          </cell>
          <cell r="C58">
            <v>101867.249</v>
          </cell>
          <cell r="D58">
            <v>49138756.059477396</v>
          </cell>
          <cell r="E58">
            <v>48309458.031475313</v>
          </cell>
          <cell r="J58">
            <v>1465314.1886500001</v>
          </cell>
          <cell r="M58">
            <v>112058</v>
          </cell>
          <cell r="N58">
            <v>45122300</v>
          </cell>
          <cell r="O58">
            <v>44602485</v>
          </cell>
          <cell r="Q58">
            <v>106000</v>
          </cell>
          <cell r="R58">
            <v>48529926.470000207</v>
          </cell>
          <cell r="S58">
            <v>47745160.132000044</v>
          </cell>
          <cell r="V58">
            <v>456060.75853854691</v>
          </cell>
          <cell r="X58">
            <v>43964893.622999646</v>
          </cell>
          <cell r="Y58">
            <v>2917290.0980003173</v>
          </cell>
          <cell r="Z58">
            <v>406915.64999999991</v>
          </cell>
          <cell r="AD58">
            <v>107493</v>
          </cell>
          <cell r="AE58">
            <v>48475433.494896553</v>
          </cell>
          <cell r="AF58">
            <v>47661560.238000318</v>
          </cell>
        </row>
        <row r="59">
          <cell r="D59" t="str">
            <v>Utilizzo accantonamenti centralizzati</v>
          </cell>
          <cell r="E59">
            <v>1476377.2264951244</v>
          </cell>
        </row>
        <row r="60">
          <cell r="D60" t="str">
            <v>Limite provv.rio 2024 da All. 1.1 alla DGRC 800/23</v>
          </cell>
          <cell r="E60">
            <v>46833080.804980189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ciato di rilevazione_2022"/>
      <sheetName val="Rilevazione A1_2022"/>
      <sheetName val="Tracciato di rilevazione_2023"/>
      <sheetName val="Rilevazione A1_2023"/>
      <sheetName val="Note di compilazione"/>
      <sheetName val="BRANCHE-Apparecchiature"/>
      <sheetName val="Algoritmo"/>
      <sheetName val="Esempi applicazione"/>
    </sheetNames>
    <sheetDataSet>
      <sheetData sheetId="0"/>
      <sheetData sheetId="1"/>
      <sheetData sheetId="2">
        <row r="3">
          <cell r="B3" t="str">
            <v>AMB072</v>
          </cell>
          <cell r="C3" t="str">
            <v>casa di cura villa angela</v>
          </cell>
          <cell r="D3">
            <v>7</v>
          </cell>
          <cell r="E3" t="str">
            <v>MEDICINA NUCLEARE</v>
          </cell>
          <cell r="F3" t="str">
            <v>&gt;50%</v>
          </cell>
          <cell r="G3">
            <v>3</v>
          </cell>
          <cell r="I3" t="str">
            <v>SI</v>
          </cell>
          <cell r="J3">
            <v>3</v>
          </cell>
          <cell r="L3">
            <v>14</v>
          </cell>
          <cell r="M3">
            <v>14</v>
          </cell>
          <cell r="N3">
            <v>1</v>
          </cell>
          <cell r="O3">
            <v>2</v>
          </cell>
          <cell r="Q3">
            <v>7</v>
          </cell>
          <cell r="R3">
            <v>14</v>
          </cell>
          <cell r="S3">
            <v>0.5</v>
          </cell>
          <cell r="T3">
            <v>2</v>
          </cell>
          <cell r="V3" t="str">
            <v>SI</v>
          </cell>
          <cell r="W3">
            <v>1</v>
          </cell>
          <cell r="Y3">
            <v>36428.241999999504</v>
          </cell>
          <cell r="Z3">
            <v>837779</v>
          </cell>
          <cell r="AA3">
            <v>4.3481923036981715E-2</v>
          </cell>
          <cell r="AB3">
            <v>1</v>
          </cell>
          <cell r="AG3">
            <v>211</v>
          </cell>
          <cell r="AH3">
            <v>3</v>
          </cell>
          <cell r="AM3">
            <v>3</v>
          </cell>
          <cell r="AO3" t="str">
            <v>&gt;= al v.m.</v>
          </cell>
          <cell r="AP3">
            <v>0</v>
          </cell>
          <cell r="AR3" t="str">
            <v>nella norma</v>
          </cell>
          <cell r="AS3">
            <v>0</v>
          </cell>
          <cell r="AT3">
            <v>18</v>
          </cell>
        </row>
        <row r="4">
          <cell r="B4">
            <v>440075</v>
          </cell>
          <cell r="C4" t="str">
            <v>SYNLAB SDN</v>
          </cell>
          <cell r="D4">
            <v>7</v>
          </cell>
          <cell r="E4" t="str">
            <v>MEDICINA NUCLEARE</v>
          </cell>
          <cell r="F4" t="str">
            <v>&lt;5%</v>
          </cell>
          <cell r="G4">
            <v>-1</v>
          </cell>
          <cell r="I4" t="str">
            <v>SI</v>
          </cell>
          <cell r="J4">
            <v>3</v>
          </cell>
          <cell r="L4">
            <v>7</v>
          </cell>
          <cell r="M4">
            <v>10</v>
          </cell>
          <cell r="N4">
            <v>0.7</v>
          </cell>
          <cell r="O4">
            <v>0</v>
          </cell>
          <cell r="Q4">
            <v>4</v>
          </cell>
          <cell r="R4">
            <v>7</v>
          </cell>
          <cell r="S4">
            <v>0.5714285714285714</v>
          </cell>
          <cell r="T4">
            <v>2</v>
          </cell>
          <cell r="V4" t="str">
            <v>SI</v>
          </cell>
          <cell r="W4">
            <v>1</v>
          </cell>
          <cell r="Y4">
            <v>211395.15000004089</v>
          </cell>
          <cell r="Z4">
            <v>3745857.2400001865</v>
          </cell>
          <cell r="AA4">
            <v>5.6434385096862466E-2</v>
          </cell>
          <cell r="AB4">
            <v>2</v>
          </cell>
          <cell r="AG4">
            <v>267</v>
          </cell>
          <cell r="AH4">
            <v>3</v>
          </cell>
          <cell r="AM4">
            <v>3</v>
          </cell>
          <cell r="AO4" t="str">
            <v>5%-10%</v>
          </cell>
          <cell r="AP4">
            <v>1.695164366655447</v>
          </cell>
          <cell r="AR4" t="str">
            <v>nella norma</v>
          </cell>
          <cell r="AS4">
            <v>0</v>
          </cell>
          <cell r="AT4">
            <v>14.695164366655447</v>
          </cell>
        </row>
        <row r="5">
          <cell r="B5">
            <v>440079</v>
          </cell>
          <cell r="C5" t="str">
            <v>CENTRO MEDICO NUCLEARE SRL</v>
          </cell>
          <cell r="D5">
            <v>7</v>
          </cell>
          <cell r="E5" t="str">
            <v>MEDICINA NUCLEARE</v>
          </cell>
          <cell r="F5" t="str">
            <v>&lt;5%</v>
          </cell>
          <cell r="G5">
            <v>-1</v>
          </cell>
          <cell r="I5" t="str">
            <v>SI</v>
          </cell>
          <cell r="J5">
            <v>3</v>
          </cell>
          <cell r="L5">
            <v>6</v>
          </cell>
          <cell r="M5">
            <v>8</v>
          </cell>
          <cell r="N5">
            <v>0.75</v>
          </cell>
          <cell r="O5">
            <v>3</v>
          </cell>
          <cell r="Q5">
            <v>8</v>
          </cell>
          <cell r="R5">
            <v>8</v>
          </cell>
          <cell r="S5">
            <v>1</v>
          </cell>
          <cell r="T5">
            <v>2</v>
          </cell>
          <cell r="V5" t="str">
            <v>SI</v>
          </cell>
          <cell r="W5">
            <v>1</v>
          </cell>
          <cell r="Y5">
            <v>30680.792000065092</v>
          </cell>
          <cell r="Z5">
            <v>3693455.4500000752</v>
          </cell>
          <cell r="AA5">
            <v>8.3067989895653054E-3</v>
          </cell>
          <cell r="AB5">
            <v>0</v>
          </cell>
          <cell r="AG5">
            <v>254</v>
          </cell>
          <cell r="AH5">
            <v>3</v>
          </cell>
          <cell r="AM5">
            <v>3</v>
          </cell>
          <cell r="AO5" t="str">
            <v>0,01-4,99%</v>
          </cell>
          <cell r="AP5">
            <v>1.3795093795093796</v>
          </cell>
          <cell r="AR5" t="str">
            <v>nella norma</v>
          </cell>
          <cell r="AS5">
            <v>0</v>
          </cell>
          <cell r="AT5">
            <v>15.379509379509379</v>
          </cell>
        </row>
        <row r="6">
          <cell r="B6">
            <v>450046</v>
          </cell>
          <cell r="C6" t="str">
            <v>CLINIC CENTER S.P.A.</v>
          </cell>
          <cell r="D6">
            <v>7</v>
          </cell>
          <cell r="E6" t="str">
            <v>MEDICINA NUCLEARE</v>
          </cell>
          <cell r="F6" t="str">
            <v>&gt;50%</v>
          </cell>
          <cell r="G6">
            <v>3</v>
          </cell>
          <cell r="N6">
            <v>0</v>
          </cell>
          <cell r="S6">
            <v>0</v>
          </cell>
          <cell r="Y6">
            <v>0</v>
          </cell>
          <cell r="Z6">
            <v>170273</v>
          </cell>
          <cell r="AA6">
            <v>0</v>
          </cell>
          <cell r="AB6">
            <v>-1</v>
          </cell>
          <cell r="AG6">
            <v>171</v>
          </cell>
          <cell r="AH6">
            <v>1</v>
          </cell>
          <cell r="AJ6">
            <v>0</v>
          </cell>
          <cell r="AM6">
            <v>3</v>
          </cell>
          <cell r="AO6" t="str">
            <v>&gt;= al v.m.</v>
          </cell>
          <cell r="AP6">
            <v>0</v>
          </cell>
          <cell r="AR6" t="str">
            <v>nella norma</v>
          </cell>
          <cell r="AS6">
            <v>0</v>
          </cell>
          <cell r="AT6">
            <v>6</v>
          </cell>
        </row>
        <row r="7">
          <cell r="B7">
            <v>470182</v>
          </cell>
          <cell r="C7" t="str">
            <v xml:space="preserve">Cerba Healthcare Campania </v>
          </cell>
          <cell r="D7">
            <v>7</v>
          </cell>
          <cell r="E7" t="str">
            <v>MEDICINA NUCLEARE</v>
          </cell>
          <cell r="F7" t="str">
            <v>&lt;5%</v>
          </cell>
          <cell r="G7">
            <v>-1</v>
          </cell>
          <cell r="I7" t="str">
            <v>SI</v>
          </cell>
          <cell r="J7">
            <v>3</v>
          </cell>
          <cell r="L7">
            <v>4</v>
          </cell>
          <cell r="M7">
            <v>5</v>
          </cell>
          <cell r="N7">
            <v>0.8</v>
          </cell>
          <cell r="O7">
            <v>2</v>
          </cell>
          <cell r="Q7">
            <v>3</v>
          </cell>
          <cell r="R7">
            <v>6</v>
          </cell>
          <cell r="S7">
            <v>0.5</v>
          </cell>
          <cell r="T7">
            <v>1</v>
          </cell>
          <cell r="V7" t="str">
            <v>SI</v>
          </cell>
          <cell r="W7">
            <v>1</v>
          </cell>
          <cell r="Y7">
            <v>36597.29999999993</v>
          </cell>
          <cell r="Z7">
            <v>318891.95299999148</v>
          </cell>
          <cell r="AA7">
            <v>0.11476394953120973</v>
          </cell>
          <cell r="AB7">
            <v>3</v>
          </cell>
          <cell r="AG7">
            <v>208</v>
          </cell>
          <cell r="AH7">
            <v>3</v>
          </cell>
          <cell r="AM7">
            <v>3</v>
          </cell>
          <cell r="AO7" t="str">
            <v>0,01-4,99%</v>
          </cell>
          <cell r="AP7">
            <v>1</v>
          </cell>
          <cell r="AR7" t="str">
            <v>nella norma</v>
          </cell>
          <cell r="AS7">
            <v>0</v>
          </cell>
          <cell r="AT7">
            <v>16</v>
          </cell>
        </row>
        <row r="8">
          <cell r="B8">
            <v>510299</v>
          </cell>
          <cell r="C8" t="str">
            <v>Centro Medicina Nucleare Srl</v>
          </cell>
          <cell r="D8">
            <v>7</v>
          </cell>
          <cell r="E8" t="str">
            <v>Medicina Nucleare</v>
          </cell>
          <cell r="F8" t="str">
            <v>&gt;50%</v>
          </cell>
          <cell r="G8">
            <v>3</v>
          </cell>
          <cell r="I8" t="str">
            <v>SI</v>
          </cell>
          <cell r="J8">
            <v>3</v>
          </cell>
          <cell r="L8">
            <v>8</v>
          </cell>
          <cell r="M8">
            <v>9</v>
          </cell>
          <cell r="N8">
            <v>0.88888888888888884</v>
          </cell>
          <cell r="O8">
            <v>2</v>
          </cell>
          <cell r="Q8">
            <v>6</v>
          </cell>
          <cell r="R8">
            <v>8</v>
          </cell>
          <cell r="S8">
            <v>0.75</v>
          </cell>
          <cell r="T8">
            <v>2</v>
          </cell>
          <cell r="V8" t="str">
            <v>NO</v>
          </cell>
          <cell r="W8">
            <v>0</v>
          </cell>
          <cell r="Y8">
            <v>0</v>
          </cell>
          <cell r="Z8">
            <v>1337578.42</v>
          </cell>
          <cell r="AA8">
            <v>0</v>
          </cell>
          <cell r="AB8">
            <v>-1</v>
          </cell>
          <cell r="AG8">
            <v>233</v>
          </cell>
          <cell r="AH8">
            <v>3</v>
          </cell>
          <cell r="AM8">
            <v>3</v>
          </cell>
          <cell r="AO8" t="str">
            <v>&gt;= al v.m.</v>
          </cell>
          <cell r="AP8">
            <v>0</v>
          </cell>
          <cell r="AR8" t="str">
            <v>nella norma</v>
          </cell>
          <cell r="AS8">
            <v>0</v>
          </cell>
          <cell r="AT8">
            <v>15</v>
          </cell>
        </row>
        <row r="9">
          <cell r="B9">
            <v>530424</v>
          </cell>
          <cell r="C9" t="str">
            <v>LA.ME.NUC.  S.R.L.</v>
          </cell>
          <cell r="D9">
            <v>7</v>
          </cell>
          <cell r="E9" t="str">
            <v>MEDICINA NUCLEARE</v>
          </cell>
          <cell r="F9" t="str">
            <v>20-50%</v>
          </cell>
          <cell r="G9">
            <v>2</v>
          </cell>
          <cell r="I9" t="str">
            <v>SI</v>
          </cell>
          <cell r="J9">
            <v>3</v>
          </cell>
          <cell r="L9">
            <v>11</v>
          </cell>
          <cell r="M9">
            <v>12</v>
          </cell>
          <cell r="N9">
            <v>0.91666666666666663</v>
          </cell>
          <cell r="O9">
            <v>2</v>
          </cell>
          <cell r="Q9">
            <v>7</v>
          </cell>
          <cell r="R9">
            <v>11</v>
          </cell>
          <cell r="S9">
            <v>0.63636363636363635</v>
          </cell>
          <cell r="T9">
            <v>2</v>
          </cell>
          <cell r="V9" t="str">
            <v>SI</v>
          </cell>
          <cell r="W9">
            <v>1</v>
          </cell>
          <cell r="Y9">
            <v>0</v>
          </cell>
          <cell r="Z9">
            <v>1622526</v>
          </cell>
          <cell r="AA9">
            <v>0</v>
          </cell>
          <cell r="AB9">
            <v>-1</v>
          </cell>
          <cell r="AD9"/>
          <cell r="AE9"/>
          <cell r="AG9">
            <v>247</v>
          </cell>
          <cell r="AH9">
            <v>3</v>
          </cell>
          <cell r="AJ9">
            <v>0</v>
          </cell>
          <cell r="AK9"/>
          <cell r="AL9"/>
          <cell r="AM9">
            <v>3</v>
          </cell>
          <cell r="AO9" t="str">
            <v>&gt;= al v.m.</v>
          </cell>
          <cell r="AP9">
            <v>0</v>
          </cell>
          <cell r="AR9" t="str">
            <v>nella norma</v>
          </cell>
          <cell r="AS9">
            <v>0</v>
          </cell>
          <cell r="AT9">
            <v>15</v>
          </cell>
        </row>
        <row r="10">
          <cell r="B10">
            <v>530444</v>
          </cell>
          <cell r="C10" t="str">
            <v>SYNLAB SDN</v>
          </cell>
          <cell r="D10"/>
          <cell r="E10" t="str">
            <v>MEDICINA NUCLEARE</v>
          </cell>
          <cell r="F10" t="str">
            <v>20-50%</v>
          </cell>
          <cell r="G10">
            <v>2</v>
          </cell>
          <cell r="I10" t="str">
            <v>SI</v>
          </cell>
          <cell r="J10">
            <v>3</v>
          </cell>
          <cell r="L10">
            <v>11</v>
          </cell>
          <cell r="M10">
            <v>15</v>
          </cell>
          <cell r="N10">
            <v>0.73</v>
          </cell>
          <cell r="O10">
            <v>0</v>
          </cell>
          <cell r="Q10">
            <v>7</v>
          </cell>
          <cell r="R10">
            <v>11</v>
          </cell>
          <cell r="S10">
            <v>0.63636363636363635</v>
          </cell>
          <cell r="T10">
            <v>2</v>
          </cell>
          <cell r="V10" t="str">
            <v>SI</v>
          </cell>
          <cell r="W10">
            <v>1</v>
          </cell>
          <cell r="Y10">
            <v>316046.48000016063</v>
          </cell>
          <cell r="Z10">
            <v>10551254.780000001</v>
          </cell>
          <cell r="AA10">
            <v>2.9953449764025183E-2</v>
          </cell>
          <cell r="AB10">
            <v>1</v>
          </cell>
          <cell r="AD10"/>
          <cell r="AE10"/>
          <cell r="AG10">
            <v>268</v>
          </cell>
          <cell r="AH10">
            <v>3</v>
          </cell>
          <cell r="AJ10"/>
          <cell r="AK10"/>
          <cell r="AL10"/>
          <cell r="AM10">
            <v>3</v>
          </cell>
          <cell r="AO10" t="str">
            <v>0,01-4,99%</v>
          </cell>
          <cell r="AP10">
            <v>1.0070778564206269</v>
          </cell>
          <cell r="AR10" t="str">
            <v>nella norma</v>
          </cell>
          <cell r="AS10">
            <v>0</v>
          </cell>
          <cell r="AT10">
            <v>16.007077856420626</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Z30"/>
  <sheetViews>
    <sheetView zoomScaleNormal="100" workbookViewId="0">
      <pane xSplit="3" ySplit="5" topLeftCell="G6" activePane="bottomRight" state="frozen"/>
      <selection activeCell="B4" sqref="B4"/>
      <selection pane="topRight" activeCell="B4" sqref="B4"/>
      <selection pane="bottomLeft" activeCell="B4" sqref="B4"/>
      <selection pane="bottomRight" activeCell="U15" sqref="U15"/>
    </sheetView>
  </sheetViews>
  <sheetFormatPr defaultColWidth="8.85546875" defaultRowHeight="15" x14ac:dyDescent="0.25"/>
  <cols>
    <col min="1" max="1" width="7.85546875" style="3" bestFit="1" customWidth="1"/>
    <col min="2" max="2" width="63.85546875" style="2" bestFit="1" customWidth="1"/>
    <col min="3" max="3" width="4.7109375" style="1" customWidth="1"/>
    <col min="4" max="4" width="7.85546875" style="1" bestFit="1" customWidth="1"/>
    <col min="5" max="5" width="11.85546875" style="1" customWidth="1"/>
    <col min="6" max="6" width="10.140625" style="1" bestFit="1" customWidth="1"/>
    <col min="7" max="7" width="10.140625" style="1" customWidth="1"/>
    <col min="8" max="9" width="10.140625" style="1" bestFit="1" customWidth="1"/>
    <col min="10" max="10" width="11.85546875" style="1" customWidth="1"/>
    <col min="11" max="11" width="7.85546875" style="1" bestFit="1" customWidth="1"/>
    <col min="12" max="12" width="10.140625" style="1" bestFit="1" customWidth="1"/>
    <col min="13" max="13" width="15" style="1" customWidth="1"/>
    <col min="14" max="16" width="10.140625" style="1" bestFit="1" customWidth="1"/>
    <col min="17" max="17" width="8.7109375" style="1" customWidth="1"/>
    <col min="18" max="18" width="8" style="1" bestFit="1" customWidth="1"/>
    <col min="19" max="19" width="10.140625" style="1" bestFit="1" customWidth="1"/>
    <col min="20" max="20" width="8" style="1" customWidth="1"/>
    <col min="21" max="21" width="10" style="1" customWidth="1"/>
    <col min="22" max="22" width="4.28515625" style="1" customWidth="1"/>
    <col min="23" max="23" width="4.7109375" style="1" customWidth="1"/>
    <col min="24" max="24" width="10.140625" style="1" bestFit="1" customWidth="1"/>
    <col min="25" max="25" width="9.140625" style="1" bestFit="1" customWidth="1"/>
    <col min="26" max="27" width="8" style="1" customWidth="1"/>
    <col min="28" max="16384" width="8.85546875" style="1"/>
  </cols>
  <sheetData>
    <row r="1" spans="1:26" ht="31.9" customHeight="1" x14ac:dyDescent="0.35">
      <c r="A1" s="44" t="s">
        <v>71</v>
      </c>
      <c r="D1" s="43"/>
    </row>
    <row r="2" spans="1:26" ht="16.5" thickBot="1" x14ac:dyDescent="0.3">
      <c r="A2" s="42">
        <v>1</v>
      </c>
      <c r="B2" s="42">
        <v>2</v>
      </c>
      <c r="C2" s="42">
        <v>3</v>
      </c>
      <c r="D2" s="42">
        <v>4</v>
      </c>
      <c r="E2" s="42">
        <v>5</v>
      </c>
      <c r="F2" s="42">
        <v>6</v>
      </c>
      <c r="G2" s="42">
        <v>7</v>
      </c>
      <c r="H2" s="42">
        <v>8</v>
      </c>
      <c r="I2" s="42">
        <v>9</v>
      </c>
      <c r="J2" s="42">
        <v>10</v>
      </c>
      <c r="K2" s="55">
        <v>11</v>
      </c>
      <c r="L2" s="55">
        <v>12</v>
      </c>
      <c r="M2" s="55">
        <v>13</v>
      </c>
      <c r="N2" s="55">
        <v>14</v>
      </c>
      <c r="O2" s="55">
        <v>15</v>
      </c>
      <c r="P2" s="55">
        <v>16</v>
      </c>
      <c r="Q2" s="55">
        <v>17</v>
      </c>
      <c r="R2" s="41">
        <v>18</v>
      </c>
      <c r="S2" s="41">
        <v>19</v>
      </c>
      <c r="T2" s="41">
        <v>20</v>
      </c>
      <c r="U2" s="41">
        <v>21</v>
      </c>
      <c r="X2" s="40"/>
      <c r="Y2" s="40"/>
      <c r="Z2" s="40"/>
    </row>
    <row r="3" spans="1:26" ht="22.15" customHeight="1" x14ac:dyDescent="0.25">
      <c r="A3" s="38" t="s">
        <v>30</v>
      </c>
      <c r="B3" s="59" t="s">
        <v>100</v>
      </c>
      <c r="C3" s="128" t="s">
        <v>29</v>
      </c>
      <c r="D3" s="129" t="s">
        <v>34</v>
      </c>
      <c r="E3" s="130" t="s">
        <v>33</v>
      </c>
      <c r="F3" s="130" t="s">
        <v>27</v>
      </c>
      <c r="G3" s="131" t="s">
        <v>44</v>
      </c>
      <c r="H3" s="127" t="s">
        <v>32</v>
      </c>
      <c r="I3" s="103" t="s">
        <v>31</v>
      </c>
      <c r="J3" s="114" t="s">
        <v>43</v>
      </c>
      <c r="K3" s="123" t="s">
        <v>68</v>
      </c>
      <c r="L3" s="124"/>
      <c r="M3" s="125"/>
      <c r="N3" s="113" t="s">
        <v>25</v>
      </c>
      <c r="O3" s="113"/>
      <c r="P3" s="113"/>
      <c r="Q3" s="126" t="s">
        <v>40</v>
      </c>
      <c r="R3" s="117" t="s">
        <v>45</v>
      </c>
      <c r="S3" s="118"/>
      <c r="T3" s="118"/>
      <c r="U3" s="119"/>
      <c r="V3" s="33">
        <v>0.02</v>
      </c>
      <c r="X3" s="108" t="s">
        <v>24</v>
      </c>
      <c r="Y3" s="109"/>
      <c r="Z3" s="110"/>
    </row>
    <row r="4" spans="1:26" ht="22.15" customHeight="1" x14ac:dyDescent="0.25">
      <c r="A4" s="38" t="s">
        <v>23</v>
      </c>
      <c r="B4" s="60" t="s">
        <v>73</v>
      </c>
      <c r="C4" s="128"/>
      <c r="D4" s="129"/>
      <c r="E4" s="115"/>
      <c r="F4" s="115"/>
      <c r="G4" s="132"/>
      <c r="H4" s="127"/>
      <c r="I4" s="104"/>
      <c r="J4" s="115"/>
      <c r="K4" s="111" t="s">
        <v>22</v>
      </c>
      <c r="L4" s="111" t="s">
        <v>21</v>
      </c>
      <c r="M4" s="111" t="s">
        <v>20</v>
      </c>
      <c r="N4" s="113" t="s">
        <v>89</v>
      </c>
      <c r="O4" s="113"/>
      <c r="P4" s="113"/>
      <c r="Q4" s="126"/>
      <c r="R4" s="120"/>
      <c r="S4" s="121"/>
      <c r="T4" s="121"/>
      <c r="U4" s="122"/>
      <c r="V4" s="33">
        <v>0</v>
      </c>
      <c r="X4" s="106" t="s">
        <v>18</v>
      </c>
      <c r="Y4" s="100" t="s">
        <v>17</v>
      </c>
      <c r="Z4" s="100" t="s">
        <v>16</v>
      </c>
    </row>
    <row r="5" spans="1:26" ht="22.15" customHeight="1" thickBot="1" x14ac:dyDescent="0.3">
      <c r="A5" s="61" t="s">
        <v>15</v>
      </c>
      <c r="B5" s="62" t="s">
        <v>14</v>
      </c>
      <c r="C5" s="128"/>
      <c r="D5" s="63" t="s">
        <v>13</v>
      </c>
      <c r="E5" s="116"/>
      <c r="F5" s="116"/>
      <c r="G5" s="133"/>
      <c r="H5" s="127"/>
      <c r="I5" s="105"/>
      <c r="J5" s="116"/>
      <c r="K5" s="112"/>
      <c r="L5" s="112"/>
      <c r="M5" s="112"/>
      <c r="N5" s="64" t="s">
        <v>12</v>
      </c>
      <c r="O5" s="64" t="s">
        <v>11</v>
      </c>
      <c r="P5" s="64" t="s">
        <v>10</v>
      </c>
      <c r="Q5" s="126"/>
      <c r="R5" s="65" t="s">
        <v>46</v>
      </c>
      <c r="S5" s="57" t="s">
        <v>47</v>
      </c>
      <c r="T5" s="57" t="s">
        <v>48</v>
      </c>
      <c r="U5" s="57" t="s">
        <v>49</v>
      </c>
      <c r="V5" s="33">
        <v>-0.02</v>
      </c>
      <c r="X5" s="107"/>
      <c r="Y5" s="101"/>
      <c r="Z5" s="101"/>
    </row>
    <row r="6" spans="1:26" ht="28.9" customHeight="1" x14ac:dyDescent="0.25">
      <c r="A6" s="3">
        <v>440075</v>
      </c>
      <c r="B6" s="1" t="s">
        <v>90</v>
      </c>
      <c r="C6" s="31" t="s">
        <v>7</v>
      </c>
      <c r="D6" s="30">
        <v>580</v>
      </c>
      <c r="E6" s="92">
        <v>22745.377119034332</v>
      </c>
      <c r="F6" s="28">
        <v>13192318.729039913</v>
      </c>
      <c r="G6" s="28">
        <v>3710542.4256518292</v>
      </c>
      <c r="H6" s="23">
        <v>3418632</v>
      </c>
      <c r="I6" s="29">
        <v>3745857.2400001865</v>
      </c>
      <c r="J6" s="27">
        <v>1.0358149203254949</v>
      </c>
      <c r="K6" s="85" t="s">
        <v>96</v>
      </c>
      <c r="L6" s="87">
        <v>837779</v>
      </c>
      <c r="M6" s="93">
        <v>1</v>
      </c>
      <c r="N6" s="25">
        <v>837779</v>
      </c>
      <c r="O6" s="25"/>
      <c r="P6" s="25"/>
      <c r="Q6" s="25">
        <v>16755.580000000002</v>
      </c>
      <c r="R6" s="85">
        <v>440075</v>
      </c>
      <c r="S6" s="24">
        <v>3745857.2400001865</v>
      </c>
      <c r="T6" s="24">
        <v>21357.88</v>
      </c>
      <c r="U6" s="58">
        <v>3767215.1200001864</v>
      </c>
      <c r="X6" s="87">
        <v>3418632</v>
      </c>
      <c r="Y6" s="87">
        <v>327225.24000018649</v>
      </c>
      <c r="Z6" s="87">
        <v>0</v>
      </c>
    </row>
    <row r="7" spans="1:26" ht="14.45" customHeight="1" x14ac:dyDescent="0.25">
      <c r="A7" s="3">
        <v>440079</v>
      </c>
      <c r="B7" s="1" t="s">
        <v>91</v>
      </c>
      <c r="C7" s="31" t="s">
        <v>7</v>
      </c>
      <c r="D7" s="30">
        <v>580</v>
      </c>
      <c r="E7" s="92">
        <v>30633.374494624277</v>
      </c>
      <c r="F7" s="91">
        <v>17767357.206882082</v>
      </c>
      <c r="G7" s="91">
        <v>4997342.3218409941</v>
      </c>
      <c r="H7" s="87">
        <v>3361912</v>
      </c>
      <c r="I7" s="29">
        <v>3693455.4500000752</v>
      </c>
      <c r="J7" s="27">
        <v>1.4166072446987692</v>
      </c>
      <c r="K7" s="85">
        <v>450046</v>
      </c>
      <c r="L7" s="87">
        <v>170273</v>
      </c>
      <c r="M7" s="93">
        <v>2</v>
      </c>
      <c r="N7" s="25">
        <v>170273</v>
      </c>
      <c r="O7" s="25"/>
      <c r="P7" s="25"/>
      <c r="Q7" s="25">
        <v>3405.46</v>
      </c>
      <c r="R7" s="85">
        <v>440079</v>
      </c>
      <c r="S7" s="24">
        <v>3693455.4500000752</v>
      </c>
      <c r="T7" s="24">
        <v>73869.10900000151</v>
      </c>
      <c r="U7" s="58">
        <v>3767324.5590000767</v>
      </c>
      <c r="X7" s="87">
        <v>3361912</v>
      </c>
      <c r="Y7" s="87">
        <v>331543.45000007516</v>
      </c>
      <c r="Z7" s="87">
        <v>0</v>
      </c>
    </row>
    <row r="8" spans="1:26" ht="28.9" customHeight="1" x14ac:dyDescent="0.25">
      <c r="A8" s="3">
        <v>450046</v>
      </c>
      <c r="B8" s="1" t="s">
        <v>92</v>
      </c>
      <c r="C8" s="31" t="s">
        <v>8</v>
      </c>
      <c r="D8" s="30">
        <v>131.66</v>
      </c>
      <c r="E8" s="92">
        <v>7404.8095882370371</v>
      </c>
      <c r="F8" s="91">
        <v>974917.23038728826</v>
      </c>
      <c r="G8" s="91">
        <v>274210.45679316134</v>
      </c>
      <c r="H8" s="87">
        <v>170273</v>
      </c>
      <c r="I8" s="29">
        <v>141855.42800000226</v>
      </c>
      <c r="J8" s="27">
        <v>1.7570360928044615</v>
      </c>
      <c r="K8" s="85">
        <v>440079</v>
      </c>
      <c r="L8" s="87">
        <v>3693455.4500000752</v>
      </c>
      <c r="M8" s="93">
        <v>3</v>
      </c>
      <c r="N8" s="25">
        <v>3693455.4500000752</v>
      </c>
      <c r="O8" s="25"/>
      <c r="P8" s="25"/>
      <c r="Q8" s="25">
        <v>73869.10900000151</v>
      </c>
      <c r="R8" s="85">
        <v>450046</v>
      </c>
      <c r="S8" s="24">
        <v>170273</v>
      </c>
      <c r="T8" s="24">
        <v>3405.46</v>
      </c>
      <c r="U8" s="58">
        <v>173678.46</v>
      </c>
      <c r="X8" s="87">
        <v>141855.42800000226</v>
      </c>
      <c r="Y8" s="87">
        <v>0</v>
      </c>
      <c r="Z8" s="87">
        <v>0</v>
      </c>
    </row>
    <row r="9" spans="1:26" ht="28.9" customHeight="1" x14ac:dyDescent="0.25">
      <c r="A9" s="3">
        <v>470182</v>
      </c>
      <c r="B9" s="1" t="s">
        <v>93</v>
      </c>
      <c r="C9" s="31" t="s">
        <v>8</v>
      </c>
      <c r="D9" s="30">
        <v>131.66</v>
      </c>
      <c r="E9" s="92">
        <v>11100.830397067808</v>
      </c>
      <c r="F9" s="91">
        <v>1461535.3300779476</v>
      </c>
      <c r="G9" s="91">
        <v>411079.2772847102</v>
      </c>
      <c r="H9" s="87">
        <v>302855</v>
      </c>
      <c r="I9" s="29">
        <v>318891.95299999148</v>
      </c>
      <c r="J9" s="27">
        <v>1.3223362826346359</v>
      </c>
      <c r="K9" s="85">
        <v>470182</v>
      </c>
      <c r="L9" s="87">
        <v>318891.95299999148</v>
      </c>
      <c r="M9" s="93">
        <v>4</v>
      </c>
      <c r="N9" s="25">
        <v>318891.95299999148</v>
      </c>
      <c r="O9" s="25"/>
      <c r="P9" s="25"/>
      <c r="Q9" s="25">
        <v>6377.8390599998302</v>
      </c>
      <c r="R9" s="85">
        <v>470182</v>
      </c>
      <c r="S9" s="24">
        <v>318891.95299999148</v>
      </c>
      <c r="T9" s="24">
        <v>6377.8390599998302</v>
      </c>
      <c r="U9" s="58">
        <v>325269.79205999133</v>
      </c>
      <c r="X9" s="87">
        <v>302855</v>
      </c>
      <c r="Y9" s="87">
        <v>16036.952999991481</v>
      </c>
      <c r="Z9" s="87">
        <v>0</v>
      </c>
    </row>
    <row r="10" spans="1:26" ht="28.9" customHeight="1" x14ac:dyDescent="0.25">
      <c r="A10" s="3">
        <v>510299</v>
      </c>
      <c r="B10" s="1" t="s">
        <v>94</v>
      </c>
      <c r="C10" s="31" t="s">
        <v>7</v>
      </c>
      <c r="D10" s="30">
        <v>580</v>
      </c>
      <c r="E10" s="92">
        <v>8981.459185423917</v>
      </c>
      <c r="F10" s="91">
        <v>5209246.327545872</v>
      </c>
      <c r="G10" s="91">
        <v>1465180.6025184358</v>
      </c>
      <c r="H10" s="87">
        <v>1323381</v>
      </c>
      <c r="I10" s="29">
        <v>1337578.42</v>
      </c>
      <c r="J10" s="27">
        <v>1.1012423500381197</v>
      </c>
      <c r="K10" s="85">
        <v>510299</v>
      </c>
      <c r="L10" s="87">
        <v>1337578.42</v>
      </c>
      <c r="M10" s="93">
        <v>5</v>
      </c>
      <c r="N10" s="25">
        <v>1337578.42</v>
      </c>
      <c r="O10" s="25"/>
      <c r="P10" s="25"/>
      <c r="Q10" s="25">
        <v>26751.5684</v>
      </c>
      <c r="R10" s="85">
        <v>510299</v>
      </c>
      <c r="S10" s="24">
        <v>1337578.42</v>
      </c>
      <c r="T10" s="24">
        <v>26751.5684</v>
      </c>
      <c r="U10" s="58">
        <v>1364329.9883999999</v>
      </c>
      <c r="X10" s="87">
        <v>1323381</v>
      </c>
      <c r="Y10" s="87">
        <v>14197.42</v>
      </c>
      <c r="Z10" s="87">
        <v>0</v>
      </c>
    </row>
    <row r="11" spans="1:26" ht="28.9" customHeight="1" x14ac:dyDescent="0.25">
      <c r="A11" s="3">
        <v>530424</v>
      </c>
      <c r="B11" s="1" t="s">
        <v>95</v>
      </c>
      <c r="C11" s="31" t="s">
        <v>8</v>
      </c>
      <c r="D11" s="30">
        <v>131.66</v>
      </c>
      <c r="E11" s="92">
        <v>13081.328440162608</v>
      </c>
      <c r="F11" s="91">
        <v>1722287.7024318089</v>
      </c>
      <c r="G11" s="91">
        <v>484419.89011257963</v>
      </c>
      <c r="H11" s="87">
        <v>1622526</v>
      </c>
      <c r="I11" s="29">
        <v>1497710.0130000301</v>
      </c>
      <c r="J11" s="27">
        <v>0.3105020825952341</v>
      </c>
      <c r="K11" s="85">
        <v>440075</v>
      </c>
      <c r="L11" s="87">
        <v>3745857.2400001865</v>
      </c>
      <c r="M11" s="93">
        <v>6</v>
      </c>
      <c r="N11" s="25">
        <v>1067894</v>
      </c>
      <c r="O11" s="25">
        <v>2677963.2400001865</v>
      </c>
      <c r="P11" s="25"/>
      <c r="Q11" s="25">
        <v>21357.88</v>
      </c>
      <c r="R11" s="85">
        <v>530424</v>
      </c>
      <c r="S11" s="24">
        <v>1622526</v>
      </c>
      <c r="T11" s="24">
        <v>-32450.52</v>
      </c>
      <c r="U11" s="58">
        <v>1590075.48</v>
      </c>
      <c r="X11" s="87">
        <v>1497710.0130000301</v>
      </c>
      <c r="Y11" s="87">
        <v>0</v>
      </c>
      <c r="Z11" s="87">
        <v>0</v>
      </c>
    </row>
    <row r="12" spans="1:26" ht="28.9" customHeight="1" x14ac:dyDescent="0.25">
      <c r="A12" s="3">
        <v>530444</v>
      </c>
      <c r="B12" s="1" t="s">
        <v>90</v>
      </c>
      <c r="C12" s="31" t="s">
        <v>7</v>
      </c>
      <c r="D12" s="30">
        <v>580</v>
      </c>
      <c r="E12" s="92">
        <v>48826.223668157785</v>
      </c>
      <c r="F12" s="91">
        <v>28319209.727531515</v>
      </c>
      <c r="G12" s="91">
        <v>7965213.038980674</v>
      </c>
      <c r="H12" s="87">
        <v>9826391</v>
      </c>
      <c r="I12" s="29">
        <v>10551254.780000001</v>
      </c>
      <c r="J12" s="27">
        <v>0.78175988776861283</v>
      </c>
      <c r="K12" s="85">
        <v>530444</v>
      </c>
      <c r="L12" s="87">
        <v>10551254.780000001</v>
      </c>
      <c r="M12" s="93">
        <v>7</v>
      </c>
      <c r="N12" s="25"/>
      <c r="O12" s="25">
        <v>4747909</v>
      </c>
      <c r="P12" s="25">
        <v>5803345.7800000012</v>
      </c>
      <c r="Q12" s="25">
        <v>-116066.91560000002</v>
      </c>
      <c r="R12" s="85">
        <v>530444</v>
      </c>
      <c r="S12" s="24">
        <v>10551254.780000001</v>
      </c>
      <c r="T12" s="24">
        <v>-116066.91560000002</v>
      </c>
      <c r="U12" s="58">
        <v>10435187.864400001</v>
      </c>
      <c r="X12" s="87">
        <v>9826391</v>
      </c>
      <c r="Y12" s="87">
        <v>724863.78000000201</v>
      </c>
      <c r="Z12" s="87">
        <v>0</v>
      </c>
    </row>
    <row r="13" spans="1:26" ht="28.9" customHeight="1" x14ac:dyDescent="0.25">
      <c r="A13" s="85" t="s">
        <v>96</v>
      </c>
      <c r="B13" s="1" t="s">
        <v>97</v>
      </c>
      <c r="C13" s="31" t="s">
        <v>7</v>
      </c>
      <c r="D13" s="30">
        <v>580</v>
      </c>
      <c r="E13" s="92">
        <v>18203.620156835004</v>
      </c>
      <c r="F13" s="91">
        <v>10558099.690964302</v>
      </c>
      <c r="G13" s="91">
        <v>2969627.8298178758</v>
      </c>
      <c r="H13" s="87">
        <v>837779</v>
      </c>
      <c r="I13" s="29">
        <v>809236.14299999946</v>
      </c>
      <c r="J13" s="27">
        <v>3.6060722846892208</v>
      </c>
      <c r="K13" s="85">
        <v>530424</v>
      </c>
      <c r="L13" s="87">
        <v>1622526</v>
      </c>
      <c r="M13" s="93">
        <v>8</v>
      </c>
      <c r="N13" s="25"/>
      <c r="O13" s="25"/>
      <c r="P13" s="25">
        <v>1622526</v>
      </c>
      <c r="Q13" s="25">
        <v>-32450.52</v>
      </c>
      <c r="R13" s="85" t="s">
        <v>96</v>
      </c>
      <c r="S13" s="24">
        <v>837779</v>
      </c>
      <c r="T13" s="24">
        <v>16755.580000000002</v>
      </c>
      <c r="U13" s="58">
        <v>854534.58</v>
      </c>
      <c r="X13" s="87">
        <v>809236.14299999946</v>
      </c>
      <c r="Y13" s="87">
        <v>0</v>
      </c>
      <c r="Z13" s="87">
        <v>0</v>
      </c>
    </row>
    <row r="14" spans="1:26" ht="14.45" customHeight="1" x14ac:dyDescent="0.25">
      <c r="B14" s="22" t="s">
        <v>5</v>
      </c>
      <c r="D14" s="21"/>
      <c r="E14" s="17">
        <f>SUM(E6:E13)</f>
        <v>160977.02304954277</v>
      </c>
      <c r="F14" s="91">
        <f>SUM(F6:F13)</f>
        <v>79204971.944860712</v>
      </c>
      <c r="G14" s="90">
        <v>22277615.843000256</v>
      </c>
      <c r="H14" s="17">
        <f>SUM(H6:H13)</f>
        <v>20863749</v>
      </c>
      <c r="I14" s="20">
        <f>SUM(I6:I13)</f>
        <v>22095839.427000284</v>
      </c>
      <c r="J14" s="54">
        <f t="shared" ref="J6:J14" si="0">G14/AVERAGE(H14,I14)</f>
        <v>1.0371428898047208</v>
      </c>
      <c r="K14" s="19"/>
      <c r="L14" s="19">
        <f>SUM(L6:L13)</f>
        <v>22277615.843000256</v>
      </c>
      <c r="M14" s="19"/>
      <c r="N14" s="19">
        <f>SUM(N6:N13)</f>
        <v>7425871.8230000669</v>
      </c>
      <c r="O14" s="19">
        <f>SUM(O10:O13)</f>
        <v>7425872.2400001865</v>
      </c>
      <c r="P14" s="19">
        <f>SUM(P12:P13)</f>
        <v>7425871.7800000012</v>
      </c>
      <c r="Q14" s="19">
        <f>SUM(Q6:Q8)</f>
        <v>94030.149000001518</v>
      </c>
      <c r="R14" s="18"/>
      <c r="S14" s="24">
        <f>SUM(S6:S13)</f>
        <v>22277615.843000256</v>
      </c>
      <c r="T14" s="24">
        <f>SUM(T6:T13)</f>
        <v>8.6000132432673126E-4</v>
      </c>
      <c r="U14" s="18">
        <f>SUM(U6:U13)</f>
        <v>22277615.843860254</v>
      </c>
      <c r="X14" s="90">
        <f>SUM(X6:X13)</f>
        <v>20681972.584000032</v>
      </c>
      <c r="Y14" s="90">
        <f>SUM(Y6:Y13)</f>
        <v>1413866.8430002551</v>
      </c>
      <c r="Z14" s="90">
        <f>SUM(Z6:Z13)</f>
        <v>0</v>
      </c>
    </row>
    <row r="15" spans="1:26" ht="16.899999999999999" customHeight="1" x14ac:dyDescent="0.25">
      <c r="A15" s="78" t="s">
        <v>81</v>
      </c>
      <c r="K15" s="16" t="s">
        <v>4</v>
      </c>
      <c r="L15" s="15">
        <f>L14/3</f>
        <v>7425871.9476667522</v>
      </c>
      <c r="M15" s="14"/>
      <c r="N15" s="13">
        <f>$L15-N14</f>
        <v>0.12466668523848057</v>
      </c>
      <c r="O15" s="13">
        <f>$L15-O14</f>
        <v>-0.29233343433588743</v>
      </c>
      <c r="P15" s="13">
        <f>$L15-P14</f>
        <v>0.16766675096005201</v>
      </c>
    </row>
    <row r="16" spans="1:26" x14ac:dyDescent="0.25">
      <c r="A16" s="78" t="s">
        <v>80</v>
      </c>
    </row>
    <row r="17" spans="1:16" x14ac:dyDescent="0.25">
      <c r="A17" s="78" t="s">
        <v>78</v>
      </c>
    </row>
    <row r="18" spans="1:16" x14ac:dyDescent="0.25">
      <c r="A18" s="78" t="s">
        <v>77</v>
      </c>
    </row>
    <row r="19" spans="1:16" x14ac:dyDescent="0.25">
      <c r="A19" s="52"/>
    </row>
    <row r="20" spans="1:16" ht="18.75" x14ac:dyDescent="0.3">
      <c r="E20" s="12"/>
      <c r="K20" s="102" t="s">
        <v>41</v>
      </c>
      <c r="L20" s="102"/>
      <c r="M20" s="102"/>
      <c r="N20" s="102"/>
    </row>
    <row r="21" spans="1:16" ht="39.6" customHeight="1" x14ac:dyDescent="0.25">
      <c r="H21" s="32"/>
      <c r="I21" s="32"/>
      <c r="J21" s="32"/>
      <c r="K21" s="11" t="s">
        <v>39</v>
      </c>
      <c r="L21" s="9" t="s">
        <v>2</v>
      </c>
      <c r="M21" s="51" t="s">
        <v>21</v>
      </c>
      <c r="N21" s="9" t="s">
        <v>0</v>
      </c>
      <c r="P21" s="53"/>
    </row>
    <row r="22" spans="1:16" x14ac:dyDescent="0.25">
      <c r="H22" s="155"/>
      <c r="I22" s="6"/>
      <c r="J22" s="8"/>
      <c r="K22" s="84">
        <v>3.2034953767272647</v>
      </c>
      <c r="L22" s="85" t="s">
        <v>96</v>
      </c>
      <c r="M22" s="23">
        <f>+VLOOKUP(L22,'[2]2.4 MN'!$A:$AF,32,0)</f>
        <v>837779</v>
      </c>
      <c r="N22" s="93">
        <v>1</v>
      </c>
      <c r="P22" s="6"/>
    </row>
    <row r="23" spans="1:16" x14ac:dyDescent="0.25">
      <c r="H23" s="155"/>
      <c r="I23" s="6"/>
      <c r="J23" s="8"/>
      <c r="K23" s="82">
        <v>1.5720395015967397</v>
      </c>
      <c r="L23" s="85">
        <v>440079</v>
      </c>
      <c r="M23" s="87">
        <f>+VLOOKUP(L23,'[2]2.4 MN'!$A:$AF,32,0)</f>
        <v>3693455.4500000752</v>
      </c>
      <c r="N23" s="93">
        <v>2</v>
      </c>
      <c r="P23" s="6"/>
    </row>
    <row r="24" spans="1:16" x14ac:dyDescent="0.25">
      <c r="H24" s="155"/>
      <c r="I24" s="6"/>
      <c r="J24" s="8"/>
      <c r="K24" s="83">
        <v>1.4857203548066844</v>
      </c>
      <c r="L24" s="85">
        <v>450046</v>
      </c>
      <c r="M24" s="87">
        <f>+VLOOKUP(L24,'[2]2.4 MN'!$A:$AF,32,0)</f>
        <v>170273</v>
      </c>
      <c r="N24" s="93">
        <v>3</v>
      </c>
      <c r="P24" s="6"/>
    </row>
    <row r="25" spans="1:16" x14ac:dyDescent="0.25">
      <c r="H25" s="155"/>
      <c r="I25" s="6"/>
      <c r="J25" s="8"/>
      <c r="K25" s="84">
        <v>1.432812046857098</v>
      </c>
      <c r="L25" s="85">
        <v>510299</v>
      </c>
      <c r="M25" s="87">
        <f>+VLOOKUP(L25,'[2]2.4 MN'!$A:$AF,32,0)</f>
        <v>1337578.42</v>
      </c>
      <c r="N25" s="93">
        <v>4</v>
      </c>
    </row>
    <row r="26" spans="1:16" x14ac:dyDescent="0.25">
      <c r="H26" s="155"/>
      <c r="I26" s="6"/>
      <c r="J26" s="8"/>
      <c r="K26" s="83">
        <v>1.1685000573601902</v>
      </c>
      <c r="L26" s="85">
        <v>440075</v>
      </c>
      <c r="M26" s="87">
        <f>+VLOOKUP(L26,'[2]2.4 MN'!$A:$AF,32,0)</f>
        <v>3745857.2400001865</v>
      </c>
      <c r="N26" s="93">
        <v>5</v>
      </c>
    </row>
    <row r="27" spans="1:16" x14ac:dyDescent="0.25">
      <c r="H27" s="155"/>
      <c r="I27" s="6"/>
      <c r="J27" s="8"/>
      <c r="K27" s="84">
        <v>0.94059821107433661</v>
      </c>
      <c r="L27" s="85">
        <v>470182</v>
      </c>
      <c r="M27" s="87">
        <f>+VLOOKUP(L27,'[2]2.4 MN'!$A:$AF,32,0)</f>
        <v>318891.95299999148</v>
      </c>
      <c r="N27" s="93">
        <v>6</v>
      </c>
    </row>
    <row r="28" spans="1:16" x14ac:dyDescent="0.25">
      <c r="H28" s="155"/>
      <c r="I28" s="6"/>
      <c r="J28" s="8"/>
      <c r="K28" s="84">
        <v>0.69367997438724738</v>
      </c>
      <c r="L28" s="85">
        <v>530444</v>
      </c>
      <c r="M28" s="87">
        <f>+VLOOKUP(L28,'[2]2.4 MN'!$A:$AF,32,0)</f>
        <v>10551254.780000001</v>
      </c>
      <c r="N28" s="93">
        <v>7</v>
      </c>
    </row>
    <row r="29" spans="1:16" x14ac:dyDescent="0.25">
      <c r="H29" s="155"/>
      <c r="I29" s="6"/>
      <c r="J29" s="8"/>
      <c r="K29" s="84">
        <v>0.26255537163455711</v>
      </c>
      <c r="L29" s="85">
        <v>530424</v>
      </c>
      <c r="M29" s="87">
        <f>+VLOOKUP(L29,'[2]2.4 MN'!$A:$AF,32,0)</f>
        <v>1622526</v>
      </c>
      <c r="N29" s="93">
        <v>8</v>
      </c>
    </row>
    <row r="30" spans="1:16" x14ac:dyDescent="0.25">
      <c r="M30" s="1">
        <f>SUM(M22:M29)</f>
        <v>22277615.843000256</v>
      </c>
    </row>
  </sheetData>
  <sheetProtection algorithmName="SHA-512" hashValue="Qi+MpN09fX2+7lgnE4KiYmBeOapcX8FSxBdyjzwihIuI529L7h+oxVaeRlHiiVpwEXoKqmWbX0DNH7IOZCrvUg==" saltValue="LwJbeMLU854qzAKuuQeXQQ==" spinCount="100000" sheet="1" objects="1" scenarios="1"/>
  <sortState ref="H22:I29">
    <sortCondition descending="1" ref="H22:H29"/>
  </sortState>
  <mergeCells count="21">
    <mergeCell ref="H3:H5"/>
    <mergeCell ref="C3:C5"/>
    <mergeCell ref="D3:D4"/>
    <mergeCell ref="E3:E5"/>
    <mergeCell ref="F3:F5"/>
    <mergeCell ref="G3:G5"/>
    <mergeCell ref="Z4:Z5"/>
    <mergeCell ref="K20:N20"/>
    <mergeCell ref="I3:I5"/>
    <mergeCell ref="X4:X5"/>
    <mergeCell ref="X3:Z3"/>
    <mergeCell ref="L4:L5"/>
    <mergeCell ref="M4:M5"/>
    <mergeCell ref="N4:P4"/>
    <mergeCell ref="J3:J5"/>
    <mergeCell ref="Y4:Y5"/>
    <mergeCell ref="R3:U4"/>
    <mergeCell ref="K3:M3"/>
    <mergeCell ref="N3:P3"/>
    <mergeCell ref="Q3:Q5"/>
    <mergeCell ref="K4:K5"/>
  </mergeCells>
  <printOptions horizontalCentered="1"/>
  <pageMargins left="0.70866141732283472" right="0.70866141732283472" top="1.1417322834645669" bottom="0.55118110236220474" header="0.70866141732283472" footer="0.31496062992125984"/>
  <pageSetup paperSize="9" scale="64" orientation="landscape" r:id="rId1"/>
  <headerFooter>
    <oddHeader>&amp;C&amp;"-,Grassetto"&amp;22INDICAZIONI OPERATIVE: Allegato MN_01</oddHeader>
    <oddFooter>&amp;C&amp;14pag. n.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E33"/>
  <sheetViews>
    <sheetView zoomScaleNormal="100" workbookViewId="0">
      <pane xSplit="3" ySplit="5" topLeftCell="D6" activePane="bottomRight" state="frozen"/>
      <selection activeCell="B4" sqref="B4"/>
      <selection pane="topRight" activeCell="B4" sqref="B4"/>
      <selection pane="bottomLeft" activeCell="B4" sqref="B4"/>
      <selection pane="bottomRight" activeCell="K21" sqref="K21"/>
    </sheetView>
  </sheetViews>
  <sheetFormatPr defaultColWidth="8.85546875" defaultRowHeight="15" x14ac:dyDescent="0.25"/>
  <cols>
    <col min="1" max="1" width="7.85546875" style="3" bestFit="1" customWidth="1"/>
    <col min="2" max="2" width="25.140625" style="2" customWidth="1"/>
    <col min="3" max="3" width="9.140625" style="1" bestFit="1" customWidth="1"/>
    <col min="4" max="4" width="8" style="1" bestFit="1" customWidth="1"/>
    <col min="5" max="5" width="9.140625" style="1" bestFit="1" customWidth="1"/>
    <col min="6" max="6" width="10.140625" style="1" bestFit="1" customWidth="1"/>
    <col min="7" max="7" width="10.140625" style="1" customWidth="1"/>
    <col min="8" max="9" width="10.140625" style="1" bestFit="1" customWidth="1"/>
    <col min="10" max="10" width="12.28515625" style="1" customWidth="1"/>
    <col min="11" max="11" width="7.85546875" style="1" bestFit="1" customWidth="1"/>
    <col min="12" max="12" width="10.140625" style="1" bestFit="1" customWidth="1"/>
    <col min="13" max="13" width="9.7109375" style="1" customWidth="1"/>
    <col min="14" max="16" width="10.140625" style="1" bestFit="1" customWidth="1"/>
    <col min="17" max="17" width="8.7109375" style="1" customWidth="1"/>
    <col min="18" max="18" width="8.28515625" style="1" bestFit="1" customWidth="1"/>
    <col min="19" max="19" width="10.140625" style="1" bestFit="1" customWidth="1"/>
    <col min="20" max="20" width="8.28515625" style="1" customWidth="1"/>
    <col min="21" max="21" width="10.140625" style="1" bestFit="1" customWidth="1"/>
    <col min="22" max="22" width="4.28515625" style="1" customWidth="1"/>
    <col min="23" max="23" width="4.7109375" style="1" customWidth="1"/>
    <col min="24" max="24" width="14.28515625" style="1" customWidth="1"/>
    <col min="25" max="25" width="13.5703125" style="1" customWidth="1"/>
    <col min="26" max="26" width="11.28515625" style="1" customWidth="1"/>
    <col min="27" max="27" width="8" style="1" customWidth="1"/>
    <col min="28" max="28" width="7.85546875" style="1" customWidth="1"/>
    <col min="29" max="29" width="10.140625" style="1" bestFit="1" customWidth="1"/>
    <col min="30" max="30" width="9.7109375" style="1" customWidth="1"/>
    <col min="31" max="31" width="8.140625" style="1" customWidth="1"/>
    <col min="32" max="33" width="10.7109375" style="1" customWidth="1"/>
    <col min="34" max="16384" width="8.85546875" style="1"/>
  </cols>
  <sheetData>
    <row r="1" spans="1:31" ht="31.9" customHeight="1" x14ac:dyDescent="0.35">
      <c r="A1" s="44" t="s">
        <v>72</v>
      </c>
      <c r="D1" s="43"/>
    </row>
    <row r="2" spans="1:31" ht="16.5" thickBot="1" x14ac:dyDescent="0.3">
      <c r="A2" s="42">
        <v>1</v>
      </c>
      <c r="B2" s="42">
        <v>2</v>
      </c>
      <c r="C2" s="42">
        <v>3</v>
      </c>
      <c r="D2" s="42">
        <v>4</v>
      </c>
      <c r="E2" s="42">
        <v>5</v>
      </c>
      <c r="F2" s="42">
        <v>6</v>
      </c>
      <c r="G2" s="42">
        <v>7</v>
      </c>
      <c r="H2" s="42">
        <v>8</v>
      </c>
      <c r="I2" s="42">
        <v>9</v>
      </c>
      <c r="J2" s="42">
        <v>10</v>
      </c>
      <c r="K2" s="55">
        <v>11</v>
      </c>
      <c r="L2" s="55">
        <v>12</v>
      </c>
      <c r="M2" s="55">
        <v>13</v>
      </c>
      <c r="N2" s="55">
        <v>14</v>
      </c>
      <c r="O2" s="55">
        <v>15</v>
      </c>
      <c r="P2" s="55">
        <v>16</v>
      </c>
      <c r="Q2" s="55">
        <v>17</v>
      </c>
      <c r="R2" s="41">
        <v>18</v>
      </c>
      <c r="S2" s="41">
        <v>19</v>
      </c>
      <c r="T2" s="41">
        <v>20</v>
      </c>
      <c r="U2" s="41">
        <v>21</v>
      </c>
      <c r="X2" s="40"/>
      <c r="Y2" s="40"/>
      <c r="Z2" s="40"/>
    </row>
    <row r="3" spans="1:31" ht="25.15" customHeight="1" x14ac:dyDescent="0.3">
      <c r="A3" s="39" t="s">
        <v>30</v>
      </c>
      <c r="B3" s="59" t="s">
        <v>100</v>
      </c>
      <c r="C3" s="137" t="s">
        <v>37</v>
      </c>
      <c r="D3" s="129" t="s">
        <v>28</v>
      </c>
      <c r="E3" s="130" t="s">
        <v>79</v>
      </c>
      <c r="F3" s="130" t="s">
        <v>27</v>
      </c>
      <c r="G3" s="131" t="s">
        <v>84</v>
      </c>
      <c r="H3" s="134" t="s">
        <v>83</v>
      </c>
      <c r="I3" s="103" t="s">
        <v>26</v>
      </c>
      <c r="J3" s="114" t="s">
        <v>82</v>
      </c>
      <c r="K3" s="123" t="s">
        <v>68</v>
      </c>
      <c r="L3" s="124"/>
      <c r="M3" s="125"/>
      <c r="N3" s="139" t="s">
        <v>25</v>
      </c>
      <c r="O3" s="139"/>
      <c r="P3" s="139"/>
      <c r="Q3" s="138" t="s">
        <v>42</v>
      </c>
      <c r="R3" s="117" t="s">
        <v>50</v>
      </c>
      <c r="S3" s="118"/>
      <c r="T3" s="118"/>
      <c r="U3" s="119"/>
      <c r="V3" s="33">
        <v>0.02</v>
      </c>
      <c r="X3" s="108" t="s">
        <v>24</v>
      </c>
      <c r="Y3" s="109"/>
      <c r="Z3" s="110"/>
    </row>
    <row r="4" spans="1:31" ht="25.15" customHeight="1" x14ac:dyDescent="0.3">
      <c r="A4" s="38" t="s">
        <v>23</v>
      </c>
      <c r="B4" s="37" t="s">
        <v>73</v>
      </c>
      <c r="C4" s="137"/>
      <c r="D4" s="129"/>
      <c r="E4" s="115"/>
      <c r="F4" s="115"/>
      <c r="G4" s="132"/>
      <c r="H4" s="134"/>
      <c r="I4" s="104"/>
      <c r="J4" s="115"/>
      <c r="K4" s="111" t="s">
        <v>22</v>
      </c>
      <c r="L4" s="135" t="s">
        <v>75</v>
      </c>
      <c r="M4" s="111" t="s">
        <v>20</v>
      </c>
      <c r="N4" s="139" t="s">
        <v>89</v>
      </c>
      <c r="O4" s="139"/>
      <c r="P4" s="139"/>
      <c r="Q4" s="138"/>
      <c r="R4" s="120"/>
      <c r="S4" s="121"/>
      <c r="T4" s="121"/>
      <c r="U4" s="122"/>
      <c r="V4" s="33">
        <v>0</v>
      </c>
      <c r="X4" s="106" t="s">
        <v>18</v>
      </c>
      <c r="Y4" s="100" t="s">
        <v>17</v>
      </c>
      <c r="Z4" s="100" t="s">
        <v>16</v>
      </c>
    </row>
    <row r="5" spans="1:31" ht="25.15" customHeight="1" thickBot="1" x14ac:dyDescent="0.3">
      <c r="A5" s="36" t="s">
        <v>15</v>
      </c>
      <c r="B5" s="35" t="s">
        <v>14</v>
      </c>
      <c r="C5" s="137"/>
      <c r="D5" s="34" t="s">
        <v>13</v>
      </c>
      <c r="E5" s="116"/>
      <c r="F5" s="116"/>
      <c r="G5" s="133"/>
      <c r="H5" s="134"/>
      <c r="I5" s="105"/>
      <c r="J5" s="116"/>
      <c r="K5" s="112"/>
      <c r="L5" s="136"/>
      <c r="M5" s="112"/>
      <c r="N5" s="56" t="s">
        <v>12</v>
      </c>
      <c r="O5" s="56" t="s">
        <v>11</v>
      </c>
      <c r="P5" s="56" t="s">
        <v>10</v>
      </c>
      <c r="Q5" s="138"/>
      <c r="R5" s="65" t="s">
        <v>46</v>
      </c>
      <c r="S5" s="57" t="s">
        <v>51</v>
      </c>
      <c r="T5" s="57" t="s">
        <v>48</v>
      </c>
      <c r="U5" s="57" t="s">
        <v>52</v>
      </c>
      <c r="V5" s="33">
        <v>-0.02</v>
      </c>
      <c r="X5" s="107"/>
      <c r="Y5" s="101"/>
      <c r="Z5" s="101"/>
      <c r="AD5" s="50" t="s">
        <v>38</v>
      </c>
    </row>
    <row r="6" spans="1:31" ht="28.9" customHeight="1" x14ac:dyDescent="0.25">
      <c r="A6" s="85">
        <v>440075</v>
      </c>
      <c r="B6" s="86" t="s">
        <v>90</v>
      </c>
      <c r="C6" s="88" t="s">
        <v>7</v>
      </c>
      <c r="D6" s="89">
        <v>580</v>
      </c>
      <c r="E6" s="95">
        <v>24027.855345492128</v>
      </c>
      <c r="F6" s="28">
        <v>13936156.100385433</v>
      </c>
      <c r="G6" s="28">
        <v>4628189.2154940004</v>
      </c>
      <c r="H6" s="23">
        <v>3745857.2400001865</v>
      </c>
      <c r="I6" s="29">
        <v>3957252.3900002274</v>
      </c>
      <c r="J6" s="27">
        <v>1.2016417882640862</v>
      </c>
      <c r="K6" s="85" t="s">
        <v>96</v>
      </c>
      <c r="L6" s="86">
        <v>823536.75699999998</v>
      </c>
      <c r="M6" s="26">
        <v>1</v>
      </c>
      <c r="N6" s="25">
        <v>823536.75699999998</v>
      </c>
      <c r="O6" s="25"/>
      <c r="P6" s="25"/>
      <c r="Q6" s="25">
        <v>16470.735140000001</v>
      </c>
      <c r="R6" s="85">
        <v>440075</v>
      </c>
      <c r="S6" s="24">
        <v>3682177.6669201832</v>
      </c>
      <c r="T6" s="24">
        <v>20767.18</v>
      </c>
      <c r="U6" s="58">
        <v>3702944.8469201834</v>
      </c>
      <c r="X6" s="23">
        <v>3745857.2400001865</v>
      </c>
      <c r="Y6" s="23">
        <v>211395.15000004089</v>
      </c>
      <c r="Z6" s="23">
        <v>0</v>
      </c>
      <c r="AB6" s="1" t="e">
        <f>IF(C6=MN_NA3_2022!#REF!,0,100)</f>
        <v>#REF!</v>
      </c>
      <c r="AD6" s="1" t="s">
        <v>6</v>
      </c>
      <c r="AE6" s="1">
        <f>IF(AD6=C6,0,100)</f>
        <v>100</v>
      </c>
    </row>
    <row r="7" spans="1:31" ht="14.45" customHeight="1" x14ac:dyDescent="0.25">
      <c r="A7" s="85">
        <v>440079</v>
      </c>
      <c r="B7" s="86" t="s">
        <v>91</v>
      </c>
      <c r="C7" s="88" t="s">
        <v>7</v>
      </c>
      <c r="D7" s="89">
        <v>580</v>
      </c>
      <c r="E7" s="95">
        <v>30500.387810146629</v>
      </c>
      <c r="F7" s="91">
        <v>17690224.929885045</v>
      </c>
      <c r="G7" s="91">
        <v>5874913.2580319392</v>
      </c>
      <c r="H7" s="87">
        <v>3693455.4500000752</v>
      </c>
      <c r="I7" s="29">
        <v>3724136.2420001402</v>
      </c>
      <c r="J7" s="27">
        <v>1.5840487052874488</v>
      </c>
      <c r="K7" s="85">
        <v>450046</v>
      </c>
      <c r="L7" s="86">
        <v>158353.88999999998</v>
      </c>
      <c r="M7" s="26">
        <v>2</v>
      </c>
      <c r="N7" s="25">
        <v>158353.88999999998</v>
      </c>
      <c r="O7" s="25"/>
      <c r="P7" s="25"/>
      <c r="Q7" s="25">
        <v>3167.0777999999996</v>
      </c>
      <c r="R7" s="85">
        <v>440079</v>
      </c>
      <c r="S7" s="24">
        <v>3630666.7073500738</v>
      </c>
      <c r="T7" s="24">
        <v>72613.334147001486</v>
      </c>
      <c r="U7" s="58">
        <v>3703280.0414970755</v>
      </c>
      <c r="X7" s="23">
        <v>3693455.4500000752</v>
      </c>
      <c r="Y7" s="23">
        <v>30680.792000065092</v>
      </c>
      <c r="Z7" s="23">
        <v>0</v>
      </c>
      <c r="AB7" s="1">
        <f>IF(C7=MN_NA3_2022!C6,0,100)</f>
        <v>0</v>
      </c>
      <c r="AD7" s="1" t="s">
        <v>8</v>
      </c>
      <c r="AE7" s="1">
        <f>IF(AD7=C7,0,100)</f>
        <v>100</v>
      </c>
    </row>
    <row r="8" spans="1:31" ht="28.9" customHeight="1" x14ac:dyDescent="0.25">
      <c r="A8" s="85">
        <v>450046</v>
      </c>
      <c r="B8" s="86" t="s">
        <v>92</v>
      </c>
      <c r="C8" s="88" t="s">
        <v>8</v>
      </c>
      <c r="D8" s="89">
        <v>131.66</v>
      </c>
      <c r="E8" s="95">
        <v>7359.0976478370139</v>
      </c>
      <c r="F8" s="91">
        <v>968898.79631422122</v>
      </c>
      <c r="G8" s="91">
        <v>321770.71838931076</v>
      </c>
      <c r="H8" s="87">
        <v>170273</v>
      </c>
      <c r="I8" s="29">
        <v>163907.40900000301</v>
      </c>
      <c r="J8" s="27">
        <v>1.9257305917613372</v>
      </c>
      <c r="K8" s="85">
        <v>440079</v>
      </c>
      <c r="L8" s="86">
        <v>3630666.7073500738</v>
      </c>
      <c r="M8" s="26">
        <v>3</v>
      </c>
      <c r="N8" s="25">
        <v>3630666.7073500738</v>
      </c>
      <c r="O8" s="25"/>
      <c r="P8" s="25"/>
      <c r="Q8" s="25">
        <v>72613.334147001486</v>
      </c>
      <c r="R8" s="85">
        <v>450046</v>
      </c>
      <c r="S8" s="24">
        <v>158353.88999999998</v>
      </c>
      <c r="T8" s="24">
        <v>3167.0777999999996</v>
      </c>
      <c r="U8" s="58">
        <v>161520.96779999998</v>
      </c>
      <c r="X8" s="23">
        <v>163907.40900000301</v>
      </c>
      <c r="Y8" s="23">
        <v>0</v>
      </c>
      <c r="Z8" s="23">
        <v>0</v>
      </c>
      <c r="AB8" s="1">
        <f>IF(C8=MN_NA3_2022!C7,0,100)</f>
        <v>100</v>
      </c>
      <c r="AD8" s="1" t="s">
        <v>9</v>
      </c>
      <c r="AE8" s="1">
        <f>IF(AD8=C8,0,100)</f>
        <v>100</v>
      </c>
    </row>
    <row r="9" spans="1:31" s="86" customFormat="1" ht="28.9" customHeight="1" x14ac:dyDescent="0.25">
      <c r="A9" s="85">
        <v>470182</v>
      </c>
      <c r="B9" s="86" t="s">
        <v>93</v>
      </c>
      <c r="C9" s="88" t="s">
        <v>8</v>
      </c>
      <c r="D9" s="89">
        <v>131.66</v>
      </c>
      <c r="E9" s="95">
        <v>11098.932196512629</v>
      </c>
      <c r="F9" s="91">
        <v>1461285.4129928527</v>
      </c>
      <c r="G9" s="91">
        <v>485292.0231702319</v>
      </c>
      <c r="H9" s="87">
        <v>318891.95299999148</v>
      </c>
      <c r="I9" s="29">
        <v>355489.25299999141</v>
      </c>
      <c r="J9" s="27">
        <v>1.4392216712226829</v>
      </c>
      <c r="K9" s="85">
        <v>470182</v>
      </c>
      <c r="L9" s="86">
        <v>296569.51628999208</v>
      </c>
      <c r="M9" s="26">
        <v>4</v>
      </c>
      <c r="N9" s="25">
        <v>296569.51628999208</v>
      </c>
      <c r="O9" s="25"/>
      <c r="P9" s="25"/>
      <c r="Q9" s="25">
        <v>5931.3903257998418</v>
      </c>
      <c r="R9" s="85">
        <v>470182</v>
      </c>
      <c r="S9" s="24">
        <v>296569.51628999208</v>
      </c>
      <c r="T9" s="24">
        <v>5931.3903257998418</v>
      </c>
      <c r="U9" s="58">
        <v>302500.9066157919</v>
      </c>
      <c r="X9" s="87">
        <v>318891.95299999148</v>
      </c>
      <c r="Y9" s="87">
        <v>31889.195299999148</v>
      </c>
      <c r="Z9" s="87">
        <v>4708.104700000782</v>
      </c>
    </row>
    <row r="10" spans="1:31" s="86" customFormat="1" ht="28.9" customHeight="1" x14ac:dyDescent="0.25">
      <c r="A10" s="85">
        <v>510299</v>
      </c>
      <c r="B10" s="86" t="s">
        <v>94</v>
      </c>
      <c r="C10" s="88" t="s">
        <v>7</v>
      </c>
      <c r="D10" s="89">
        <v>580</v>
      </c>
      <c r="E10" s="95">
        <v>8889.9061885093397</v>
      </c>
      <c r="F10" s="91">
        <v>5156145.5893354174</v>
      </c>
      <c r="G10" s="91">
        <v>1712352.9069410418</v>
      </c>
      <c r="H10" s="87">
        <v>1337578.42</v>
      </c>
      <c r="I10" s="29">
        <v>1325688.9550000106</v>
      </c>
      <c r="J10" s="27">
        <v>1.2859038660667972</v>
      </c>
      <c r="K10" s="85">
        <v>510299</v>
      </c>
      <c r="L10" s="86">
        <v>1314839.5868599999</v>
      </c>
      <c r="M10" s="26">
        <v>5</v>
      </c>
      <c r="N10" s="25">
        <v>1314839.5868599999</v>
      </c>
      <c r="O10" s="25"/>
      <c r="P10" s="25"/>
      <c r="Q10" s="25">
        <v>26296.791737199997</v>
      </c>
      <c r="R10" s="85">
        <v>510299</v>
      </c>
      <c r="S10" s="24">
        <v>1314839.5868599999</v>
      </c>
      <c r="T10" s="24">
        <v>26296.791737199997</v>
      </c>
      <c r="U10" s="58">
        <v>1341136.3785971999</v>
      </c>
      <c r="X10" s="87">
        <v>1325688.9550000106</v>
      </c>
      <c r="Y10" s="87">
        <v>0</v>
      </c>
      <c r="Z10" s="87">
        <v>0</v>
      </c>
    </row>
    <row r="11" spans="1:31" s="86" customFormat="1" ht="28.9" customHeight="1" x14ac:dyDescent="0.25">
      <c r="A11" s="85">
        <v>530424</v>
      </c>
      <c r="B11" s="86" t="s">
        <v>95</v>
      </c>
      <c r="C11" s="88" t="s">
        <v>8</v>
      </c>
      <c r="D11" s="89">
        <v>131.66</v>
      </c>
      <c r="E11" s="87">
        <v>9045.259808202778</v>
      </c>
      <c r="F11" s="91">
        <v>1190898.9063479777</v>
      </c>
      <c r="G11" s="91">
        <v>395496.82390188437</v>
      </c>
      <c r="H11" s="87">
        <v>1622526</v>
      </c>
      <c r="I11" s="29">
        <v>1617944.8390000009</v>
      </c>
      <c r="J11" s="27">
        <v>0.24409836937396018</v>
      </c>
      <c r="K11" s="85">
        <v>440075</v>
      </c>
      <c r="L11" s="86">
        <v>3682177.6669201832</v>
      </c>
      <c r="M11" s="26">
        <v>6</v>
      </c>
      <c r="N11" s="25">
        <v>1038359</v>
      </c>
      <c r="O11" s="25">
        <v>2643818.6669201832</v>
      </c>
      <c r="P11" s="25"/>
      <c r="Q11" s="25">
        <v>20767.18</v>
      </c>
      <c r="R11" s="85">
        <v>530424</v>
      </c>
      <c r="S11" s="24">
        <v>1508949.18</v>
      </c>
      <c r="T11" s="24">
        <v>-30178.9836</v>
      </c>
      <c r="U11" s="58">
        <v>1478770.1964</v>
      </c>
      <c r="X11" s="87">
        <v>1617944.8390000009</v>
      </c>
      <c r="Y11" s="87">
        <v>0</v>
      </c>
      <c r="Z11" s="87">
        <v>0</v>
      </c>
    </row>
    <row r="12" spans="1:31" s="86" customFormat="1" ht="28.9" customHeight="1" x14ac:dyDescent="0.25">
      <c r="A12" s="85">
        <v>530444</v>
      </c>
      <c r="B12" s="86" t="s">
        <v>90</v>
      </c>
      <c r="C12" s="88" t="s">
        <v>7</v>
      </c>
      <c r="D12" s="89">
        <v>580</v>
      </c>
      <c r="E12" s="95">
        <v>33423.570128231346</v>
      </c>
      <c r="F12" s="91">
        <v>19385670.674374182</v>
      </c>
      <c r="G12" s="91">
        <v>6437969.7890852038</v>
      </c>
      <c r="H12" s="87">
        <v>10551254.780000001</v>
      </c>
      <c r="I12" s="29">
        <v>10867301.260000162</v>
      </c>
      <c r="J12" s="27">
        <v>0.60115815249748783</v>
      </c>
      <c r="K12" s="85">
        <v>530444</v>
      </c>
      <c r="L12" s="86">
        <v>10371883.448740002</v>
      </c>
      <c r="M12" s="26">
        <v>7</v>
      </c>
      <c r="N12" s="25"/>
      <c r="O12" s="25">
        <v>4618507</v>
      </c>
      <c r="P12" s="25">
        <v>5753376.4487400018</v>
      </c>
      <c r="Q12" s="25">
        <v>-115067.52897480004</v>
      </c>
      <c r="R12" s="85">
        <v>530444</v>
      </c>
      <c r="S12" s="24">
        <v>10371883.448740002</v>
      </c>
      <c r="T12" s="24">
        <v>-115067.52897480004</v>
      </c>
      <c r="U12" s="58">
        <v>10256815.919765202</v>
      </c>
      <c r="X12" s="87">
        <v>10551254.780000001</v>
      </c>
      <c r="Y12" s="87">
        <v>316046.48000016063</v>
      </c>
      <c r="Z12" s="87">
        <v>0</v>
      </c>
    </row>
    <row r="13" spans="1:31" s="86" customFormat="1" ht="28.9" customHeight="1" x14ac:dyDescent="0.25">
      <c r="A13" s="85" t="s">
        <v>96</v>
      </c>
      <c r="B13" s="86" t="s">
        <v>97</v>
      </c>
      <c r="C13" s="88" t="s">
        <v>7</v>
      </c>
      <c r="D13" s="89">
        <v>580</v>
      </c>
      <c r="E13" s="87">
        <v>10025</v>
      </c>
      <c r="F13" s="91">
        <v>5814500</v>
      </c>
      <c r="G13" s="91">
        <v>1930992.018146639</v>
      </c>
      <c r="H13" s="87">
        <v>837779</v>
      </c>
      <c r="I13" s="29">
        <v>874207.2419999995</v>
      </c>
      <c r="J13" s="27">
        <v>2.2558499253951827</v>
      </c>
      <c r="K13" s="85">
        <v>530424</v>
      </c>
      <c r="L13" s="86">
        <v>1508949.18</v>
      </c>
      <c r="M13" s="26">
        <v>8</v>
      </c>
      <c r="N13" s="25"/>
      <c r="O13" s="25"/>
      <c r="P13" s="25">
        <v>1508949.18</v>
      </c>
      <c r="Q13" s="25">
        <v>-30178.9836</v>
      </c>
      <c r="R13" s="85" t="s">
        <v>96</v>
      </c>
      <c r="S13" s="24">
        <v>823536.75699999998</v>
      </c>
      <c r="T13" s="24">
        <v>16470.735140000001</v>
      </c>
      <c r="U13" s="58">
        <v>840007.49213999999</v>
      </c>
      <c r="X13" s="87">
        <v>837779</v>
      </c>
      <c r="Y13" s="87">
        <v>36428.241999999504</v>
      </c>
      <c r="Z13" s="87">
        <v>0</v>
      </c>
    </row>
    <row r="14" spans="1:31" ht="14.45" customHeight="1" x14ac:dyDescent="0.25">
      <c r="B14" s="22" t="s">
        <v>5</v>
      </c>
      <c r="D14" s="21"/>
      <c r="E14" s="17">
        <f>SUM(E6:E13)</f>
        <v>134370.00912493188</v>
      </c>
      <c r="F14" s="17">
        <f>SUM(F6:F13)</f>
        <v>65603780.409635127</v>
      </c>
      <c r="G14" s="90">
        <v>21786976.753160249</v>
      </c>
      <c r="H14" s="77">
        <f>SUM(H6:H13)</f>
        <v>22277615.843000256</v>
      </c>
      <c r="I14" s="20">
        <f>SUM(I6:I13)</f>
        <v>22885927.590000533</v>
      </c>
      <c r="J14" s="54">
        <f t="shared" ref="J6:J14" si="0">G14/AVERAGE(H14,I14)</f>
        <v>0.96480369329217019</v>
      </c>
      <c r="K14" s="19"/>
      <c r="L14" s="19">
        <f>SUM(L6:L13)</f>
        <v>21786976.753160253</v>
      </c>
      <c r="M14" s="19"/>
      <c r="N14" s="19">
        <f>SUM(N6:N13)</f>
        <v>7262325.4575000666</v>
      </c>
      <c r="O14" s="19">
        <f>SUM(O11:O13)</f>
        <v>7262325.6669201832</v>
      </c>
      <c r="P14" s="19">
        <f>SUM(P12:P13)</f>
        <v>7262325.6287400015</v>
      </c>
      <c r="Q14" s="19">
        <f>SUM(Q6:Q8)</f>
        <v>92251.147087001489</v>
      </c>
      <c r="R14" s="18"/>
      <c r="S14" s="18">
        <f>SUM(S6:S8)</f>
        <v>7471198.2642702563</v>
      </c>
      <c r="T14" s="18">
        <f>SUM(T6:T13)</f>
        <v>-3.424798709602328E-3</v>
      </c>
      <c r="U14" s="18">
        <f>SUM(U6:U13)</f>
        <v>21786976.749735452</v>
      </c>
      <c r="X14" s="17">
        <f>SUM(X6:X13)</f>
        <v>22254779.62600027</v>
      </c>
      <c r="Y14" s="17">
        <f>SUM(Y6:Y13)</f>
        <v>626439.85930026521</v>
      </c>
      <c r="Z14" s="17">
        <f>SUM(Z6:Z13)</f>
        <v>4708.104700000782</v>
      </c>
    </row>
    <row r="15" spans="1:31" ht="16.899999999999999" customHeight="1" x14ac:dyDescent="0.25">
      <c r="A15" s="78" t="s">
        <v>81</v>
      </c>
      <c r="K15" s="16" t="s">
        <v>4</v>
      </c>
      <c r="L15" s="15">
        <f>L14/3</f>
        <v>7262325.5843867511</v>
      </c>
      <c r="M15" s="14"/>
      <c r="N15" s="13">
        <f>$L15-N14</f>
        <v>0.12688668444752693</v>
      </c>
      <c r="O15" s="13">
        <f>$L15-O14</f>
        <v>-8.2533432170748711E-2</v>
      </c>
      <c r="P15" s="13">
        <f>$L15-P14</f>
        <v>-4.4353250414133072E-2</v>
      </c>
    </row>
    <row r="16" spans="1:31" x14ac:dyDescent="0.25">
      <c r="A16" s="78" t="s">
        <v>80</v>
      </c>
    </row>
    <row r="17" spans="1:14" x14ac:dyDescent="0.25">
      <c r="A17" s="78" t="s">
        <v>85</v>
      </c>
    </row>
    <row r="18" spans="1:14" x14ac:dyDescent="0.25">
      <c r="A18" s="78" t="s">
        <v>76</v>
      </c>
    </row>
    <row r="19" spans="1:14" x14ac:dyDescent="0.25">
      <c r="A19" s="52"/>
    </row>
    <row r="20" spans="1:14" x14ac:dyDescent="0.25">
      <c r="A20" s="52"/>
    </row>
    <row r="21" spans="1:14" x14ac:dyDescent="0.25">
      <c r="A21" s="52"/>
    </row>
    <row r="22" spans="1:14" ht="18" customHeight="1" x14ac:dyDescent="0.3">
      <c r="E22" s="12"/>
      <c r="K22" s="102" t="s">
        <v>41</v>
      </c>
      <c r="L22" s="102"/>
      <c r="M22" s="102"/>
      <c r="N22" s="102"/>
    </row>
    <row r="23" spans="1:14" ht="41.45" customHeight="1" x14ac:dyDescent="0.25">
      <c r="H23" s="32"/>
      <c r="I23" s="32"/>
      <c r="J23" s="32"/>
      <c r="K23" s="11" t="s">
        <v>39</v>
      </c>
      <c r="L23" s="9" t="s">
        <v>2</v>
      </c>
      <c r="M23" s="10" t="s">
        <v>1</v>
      </c>
      <c r="N23" s="9" t="s">
        <v>0</v>
      </c>
    </row>
    <row r="24" spans="1:14" x14ac:dyDescent="0.25">
      <c r="H24" s="155"/>
      <c r="I24" s="6"/>
      <c r="J24" s="32"/>
      <c r="K24" s="94">
        <v>3.2896771401550673</v>
      </c>
      <c r="L24" s="85" t="s">
        <v>96</v>
      </c>
      <c r="M24" s="87">
        <v>837779</v>
      </c>
      <c r="N24" s="93">
        <v>1</v>
      </c>
    </row>
    <row r="25" spans="1:14" x14ac:dyDescent="0.25">
      <c r="H25" s="155"/>
      <c r="I25" s="6"/>
      <c r="J25" s="32"/>
      <c r="K25" s="94">
        <v>2.1008804095886489</v>
      </c>
      <c r="L25" s="85">
        <v>510299</v>
      </c>
      <c r="M25" s="87">
        <v>1323381</v>
      </c>
      <c r="N25" s="93">
        <v>2</v>
      </c>
    </row>
    <row r="26" spans="1:14" x14ac:dyDescent="0.25">
      <c r="H26" s="155"/>
      <c r="I26" s="6"/>
      <c r="J26" s="32"/>
      <c r="K26" s="7">
        <v>1.5979693699258561</v>
      </c>
      <c r="L26" s="85">
        <v>440079</v>
      </c>
      <c r="M26" s="87">
        <v>3361912</v>
      </c>
      <c r="N26" s="93">
        <v>3</v>
      </c>
    </row>
    <row r="27" spans="1:14" x14ac:dyDescent="0.25">
      <c r="H27" s="155"/>
      <c r="I27" s="6"/>
      <c r="J27" s="32"/>
      <c r="K27" s="7">
        <v>1.4720817750875497</v>
      </c>
      <c r="L27" s="85">
        <v>450046</v>
      </c>
      <c r="M27" s="87">
        <v>170273</v>
      </c>
      <c r="N27" s="93">
        <v>4</v>
      </c>
    </row>
    <row r="28" spans="1:14" x14ac:dyDescent="0.25">
      <c r="H28" s="155"/>
      <c r="I28" s="6"/>
      <c r="J28" s="32"/>
      <c r="K28" s="7">
        <v>1.1561112745948465</v>
      </c>
      <c r="L28" s="85">
        <v>440075</v>
      </c>
      <c r="M28" s="87">
        <v>3418632</v>
      </c>
      <c r="N28" s="93">
        <v>5</v>
      </c>
    </row>
    <row r="29" spans="1:14" x14ac:dyDescent="0.25">
      <c r="H29" s="155"/>
      <c r="I29" s="6"/>
      <c r="J29" s="32"/>
      <c r="K29" s="94">
        <v>0.92564446554924973</v>
      </c>
      <c r="L29" s="85">
        <v>470182</v>
      </c>
      <c r="M29" s="87">
        <v>302855</v>
      </c>
      <c r="N29" s="93">
        <v>6</v>
      </c>
    </row>
    <row r="30" spans="1:14" x14ac:dyDescent="0.25">
      <c r="H30" s="155"/>
      <c r="I30" s="6"/>
      <c r="J30" s="32"/>
      <c r="K30" s="94">
        <v>0.46068901433532405</v>
      </c>
      <c r="L30" s="85">
        <v>530444</v>
      </c>
      <c r="M30" s="87">
        <v>9826391</v>
      </c>
      <c r="N30" s="93">
        <v>7</v>
      </c>
    </row>
    <row r="31" spans="1:14" x14ac:dyDescent="0.25">
      <c r="H31" s="155"/>
      <c r="I31" s="6"/>
      <c r="J31" s="32"/>
      <c r="K31" s="94">
        <v>0.18659555101907474</v>
      </c>
      <c r="L31" s="85">
        <v>530424</v>
      </c>
      <c r="M31" s="87">
        <v>1622526</v>
      </c>
      <c r="N31" s="93">
        <v>8</v>
      </c>
    </row>
    <row r="33" spans="1:1" x14ac:dyDescent="0.25">
      <c r="A33" s="52"/>
    </row>
  </sheetData>
  <sheetProtection algorithmName="SHA-512" hashValue="f7BVzr5rn8SWDP5cLEvf2U4p5HDqwAKjKGaxeDPrZEbzWLmo9EpaJzALq4G7wvhFEq1rbcu60IzCfscJUVAEPA==" saltValue="tb/peUScuV2s/oYnNF+Itg==" spinCount="100000" sheet="1" objects="1" scenarios="1"/>
  <sortState ref="H24:J31">
    <sortCondition descending="1" ref="H24:H31"/>
  </sortState>
  <mergeCells count="21">
    <mergeCell ref="K22:N22"/>
    <mergeCell ref="Y4:Y5"/>
    <mergeCell ref="Z4:Z5"/>
    <mergeCell ref="Q3:Q5"/>
    <mergeCell ref="X3:Z3"/>
    <mergeCell ref="R3:U4"/>
    <mergeCell ref="X4:X5"/>
    <mergeCell ref="K3:M3"/>
    <mergeCell ref="N3:P3"/>
    <mergeCell ref="M4:M5"/>
    <mergeCell ref="N4:P4"/>
    <mergeCell ref="C3:C5"/>
    <mergeCell ref="D3:D4"/>
    <mergeCell ref="E3:E5"/>
    <mergeCell ref="F3:F5"/>
    <mergeCell ref="G3:G5"/>
    <mergeCell ref="H3:H5"/>
    <mergeCell ref="I3:I5"/>
    <mergeCell ref="J3:J5"/>
    <mergeCell ref="K4:K5"/>
    <mergeCell ref="L4:L5"/>
  </mergeCells>
  <printOptions horizontalCentered="1"/>
  <pageMargins left="0.70866141732283472" right="0.70866141732283472" top="1.1417322834645669" bottom="0.55118110236220474" header="0.70866141732283472" footer="0.31496062992125984"/>
  <pageSetup paperSize="9" scale="64" orientation="landscape" r:id="rId1"/>
  <headerFooter>
    <oddHeader>&amp;C&amp;"-,Grassetto"&amp;22INDICAZIONI OPERATIVE: Allegato MN_02</oddHeader>
    <oddFooter>&amp;C&amp;14pag. n. &amp;P di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31"/>
  <sheetViews>
    <sheetView tabSelected="1" zoomScaleNormal="100" workbookViewId="0">
      <pane xSplit="2" ySplit="5" topLeftCell="C6" activePane="bottomRight" state="frozen"/>
      <selection activeCell="J10" sqref="J10"/>
      <selection pane="topRight" activeCell="J10" sqref="J10"/>
      <selection pane="bottomLeft" activeCell="J10" sqref="J10"/>
      <selection pane="bottomRight" activeCell="B4" sqref="B4"/>
    </sheetView>
  </sheetViews>
  <sheetFormatPr defaultColWidth="8.85546875" defaultRowHeight="15" x14ac:dyDescent="0.25"/>
  <cols>
    <col min="1" max="1" width="7.85546875" style="3" bestFit="1" customWidth="1"/>
    <col min="2" max="2" width="63.85546875" style="2" bestFit="1" customWidth="1"/>
    <col min="3" max="3" width="0.85546875" style="1" customWidth="1"/>
    <col min="4" max="4" width="10.140625" style="1" customWidth="1"/>
    <col min="5" max="5" width="0.85546875" style="1" customWidth="1"/>
    <col min="6" max="6" width="8.85546875" style="1" bestFit="1" customWidth="1"/>
    <col min="7" max="8" width="10.140625" style="1" customWidth="1"/>
    <col min="9" max="9" width="6.7109375" style="1" customWidth="1"/>
    <col min="10" max="11" width="10.140625" style="1" bestFit="1" customWidth="1"/>
    <col min="12" max="12" width="10.7109375" style="1" customWidth="1"/>
    <col min="13" max="13" width="8.7109375" style="1" customWidth="1"/>
    <col min="14" max="14" width="0.85546875" style="1" customWidth="1"/>
    <col min="15" max="15" width="9.7109375" style="1" customWidth="1"/>
    <col min="16" max="17" width="10.140625" style="1" customWidth="1"/>
    <col min="18" max="18" width="6.7109375" style="1" customWidth="1"/>
    <col min="19" max="21" width="10.140625" style="1" bestFit="1" customWidth="1"/>
    <col min="22" max="22" width="8.7109375" style="1" customWidth="1"/>
    <col min="23" max="23" width="0.85546875" style="1" customWidth="1"/>
    <col min="24" max="24" width="8.7109375" style="1" customWidth="1"/>
    <col min="25" max="26" width="10.7109375" style="1" customWidth="1"/>
    <col min="27" max="27" width="0.85546875" style="1" customWidth="1"/>
    <col min="28" max="29" width="10.7109375" style="1" customWidth="1"/>
    <col min="30" max="30" width="0.85546875" style="1" customWidth="1"/>
    <col min="31" max="31" width="12.85546875" style="1" customWidth="1"/>
    <col min="32" max="33" width="4.140625" style="1" bestFit="1" customWidth="1"/>
    <col min="34" max="34" width="2.7109375" style="1" customWidth="1"/>
    <col min="35" max="35" width="10.28515625" style="1" customWidth="1"/>
    <col min="36" max="36" width="6.5703125" style="1" bestFit="1" customWidth="1"/>
    <col min="37" max="53" width="10.7109375" style="1" customWidth="1"/>
    <col min="54" max="16384" width="8.85546875" style="1"/>
  </cols>
  <sheetData>
    <row r="1" spans="1:38" ht="31.9" customHeight="1" x14ac:dyDescent="0.25">
      <c r="A1" s="49" t="s">
        <v>74</v>
      </c>
    </row>
    <row r="2" spans="1:38" ht="16.149999999999999" customHeight="1" x14ac:dyDescent="0.25">
      <c r="A2" s="42">
        <v>1</v>
      </c>
      <c r="B2" s="42">
        <v>2</v>
      </c>
      <c r="C2" s="66"/>
      <c r="D2" s="42">
        <v>3</v>
      </c>
      <c r="E2" s="66"/>
      <c r="F2" s="55">
        <v>4</v>
      </c>
      <c r="G2" s="55">
        <v>5</v>
      </c>
      <c r="H2" s="55">
        <v>6</v>
      </c>
      <c r="I2" s="55">
        <v>7</v>
      </c>
      <c r="J2" s="55">
        <v>8</v>
      </c>
      <c r="K2" s="55">
        <v>9</v>
      </c>
      <c r="L2" s="55">
        <v>10</v>
      </c>
      <c r="M2" s="55">
        <v>11</v>
      </c>
      <c r="N2" s="66"/>
      <c r="O2" s="55">
        <v>12</v>
      </c>
      <c r="P2" s="55">
        <v>13</v>
      </c>
      <c r="Q2" s="55">
        <v>14</v>
      </c>
      <c r="R2" s="55">
        <v>15</v>
      </c>
      <c r="S2" s="55">
        <v>16</v>
      </c>
      <c r="T2" s="55">
        <v>17</v>
      </c>
      <c r="U2" s="55">
        <v>18</v>
      </c>
      <c r="V2" s="55">
        <v>19</v>
      </c>
      <c r="W2" s="66"/>
      <c r="X2" s="74">
        <v>20</v>
      </c>
      <c r="Y2" s="74">
        <v>21</v>
      </c>
      <c r="Z2" s="74">
        <v>22</v>
      </c>
      <c r="AA2" s="75"/>
      <c r="AB2" s="74">
        <v>23</v>
      </c>
      <c r="AC2" s="74">
        <v>24</v>
      </c>
      <c r="AD2" s="66"/>
      <c r="AE2" s="73" t="s">
        <v>57</v>
      </c>
    </row>
    <row r="3" spans="1:38" ht="22.15" customHeight="1" x14ac:dyDescent="0.25">
      <c r="A3" s="38" t="s">
        <v>30</v>
      </c>
      <c r="B3" s="59" t="s">
        <v>100</v>
      </c>
      <c r="C3" s="66"/>
      <c r="D3" s="150" t="s">
        <v>56</v>
      </c>
      <c r="E3" s="66"/>
      <c r="F3" s="123" t="s">
        <v>60</v>
      </c>
      <c r="G3" s="124"/>
      <c r="H3" s="124"/>
      <c r="I3" s="125"/>
      <c r="J3" s="113" t="s">
        <v>25</v>
      </c>
      <c r="K3" s="113"/>
      <c r="L3" s="113"/>
      <c r="M3" s="141" t="s">
        <v>69</v>
      </c>
      <c r="N3" s="66"/>
      <c r="O3" s="123" t="s">
        <v>59</v>
      </c>
      <c r="P3" s="124"/>
      <c r="Q3" s="124"/>
      <c r="R3" s="125"/>
      <c r="S3" s="113" t="s">
        <v>25</v>
      </c>
      <c r="T3" s="113"/>
      <c r="U3" s="113"/>
      <c r="V3" s="141" t="s">
        <v>70</v>
      </c>
      <c r="W3" s="66"/>
      <c r="X3" s="146" t="s">
        <v>64</v>
      </c>
      <c r="Y3" s="142" t="s">
        <v>53</v>
      </c>
      <c r="Z3" s="143"/>
      <c r="AA3" s="75"/>
      <c r="AB3" s="147" t="s">
        <v>66</v>
      </c>
      <c r="AC3" s="147" t="s">
        <v>67</v>
      </c>
      <c r="AD3" s="66"/>
      <c r="AE3" s="151" t="s">
        <v>65</v>
      </c>
      <c r="AG3" s="33">
        <v>0.03</v>
      </c>
      <c r="AI3" s="130" t="s">
        <v>58</v>
      </c>
    </row>
    <row r="4" spans="1:38" ht="22.15" customHeight="1" x14ac:dyDescent="0.25">
      <c r="A4" s="38" t="s">
        <v>23</v>
      </c>
      <c r="B4" s="67" t="s">
        <v>73</v>
      </c>
      <c r="C4" s="66"/>
      <c r="D4" s="150"/>
      <c r="E4" s="66"/>
      <c r="F4" s="140" t="s">
        <v>22</v>
      </c>
      <c r="G4" s="141" t="s">
        <v>61</v>
      </c>
      <c r="H4" s="141" t="s">
        <v>98</v>
      </c>
      <c r="I4" s="140" t="s">
        <v>20</v>
      </c>
      <c r="J4" s="113" t="s">
        <v>19</v>
      </c>
      <c r="K4" s="113"/>
      <c r="L4" s="113"/>
      <c r="M4" s="141"/>
      <c r="N4" s="66"/>
      <c r="O4" s="140" t="s">
        <v>22</v>
      </c>
      <c r="P4" s="141" t="s">
        <v>61</v>
      </c>
      <c r="Q4" s="141" t="s">
        <v>99</v>
      </c>
      <c r="R4" s="140" t="s">
        <v>20</v>
      </c>
      <c r="S4" s="113" t="s">
        <v>19</v>
      </c>
      <c r="T4" s="113"/>
      <c r="U4" s="113"/>
      <c r="V4" s="141"/>
      <c r="W4" s="66"/>
      <c r="X4" s="146"/>
      <c r="Y4" s="144"/>
      <c r="Z4" s="145"/>
      <c r="AA4" s="75"/>
      <c r="AB4" s="148"/>
      <c r="AC4" s="148"/>
      <c r="AD4" s="66"/>
      <c r="AE4" s="151"/>
      <c r="AG4" s="33">
        <v>0</v>
      </c>
      <c r="AI4" s="115"/>
    </row>
    <row r="5" spans="1:38" ht="22.35" customHeight="1" x14ac:dyDescent="0.25">
      <c r="A5" s="61" t="s">
        <v>15</v>
      </c>
      <c r="B5" s="62" t="s">
        <v>14</v>
      </c>
      <c r="C5" s="66"/>
      <c r="D5" s="150"/>
      <c r="E5" s="66"/>
      <c r="F5" s="140"/>
      <c r="G5" s="141"/>
      <c r="H5" s="141"/>
      <c r="I5" s="140"/>
      <c r="J5" s="64" t="s">
        <v>12</v>
      </c>
      <c r="K5" s="64" t="s">
        <v>11</v>
      </c>
      <c r="L5" s="64" t="s">
        <v>10</v>
      </c>
      <c r="M5" s="141"/>
      <c r="N5" s="66"/>
      <c r="O5" s="140"/>
      <c r="P5" s="141"/>
      <c r="Q5" s="141"/>
      <c r="R5" s="140"/>
      <c r="S5" s="64" t="s">
        <v>12</v>
      </c>
      <c r="T5" s="64" t="s">
        <v>11</v>
      </c>
      <c r="U5" s="64" t="s">
        <v>10</v>
      </c>
      <c r="V5" s="141"/>
      <c r="W5" s="66"/>
      <c r="X5" s="146"/>
      <c r="Y5" s="76" t="s">
        <v>62</v>
      </c>
      <c r="Z5" s="68" t="s">
        <v>63</v>
      </c>
      <c r="AA5" s="75"/>
      <c r="AB5" s="149"/>
      <c r="AC5" s="149"/>
      <c r="AD5" s="66"/>
      <c r="AE5" s="151"/>
      <c r="AG5" s="33">
        <v>-0.03</v>
      </c>
      <c r="AI5" s="116"/>
      <c r="AK5" s="1" t="s">
        <v>36</v>
      </c>
    </row>
    <row r="6" spans="1:38" ht="28.9" customHeight="1" x14ac:dyDescent="0.25">
      <c r="A6" s="85">
        <v>440075</v>
      </c>
      <c r="B6" s="86" t="s">
        <v>90</v>
      </c>
      <c r="D6" s="87">
        <v>3682177.6669201832</v>
      </c>
      <c r="F6" s="96">
        <v>530444</v>
      </c>
      <c r="G6" s="98">
        <v>18.130453489372687</v>
      </c>
      <c r="H6" s="5">
        <v>10435187.864400001</v>
      </c>
      <c r="I6" s="26">
        <v>1</v>
      </c>
      <c r="J6" s="1">
        <v>7425872</v>
      </c>
      <c r="K6" s="1">
        <f>+H6-J6</f>
        <v>3009315.8644000012</v>
      </c>
      <c r="M6" s="69">
        <f t="shared" ref="M6:M13" si="0">(J6*$AG$3)+(K6*$AG$4)+(L6*$AG$5)</f>
        <v>222776.16</v>
      </c>
      <c r="O6" s="96" t="s">
        <v>96</v>
      </c>
      <c r="P6" s="98">
        <v>18</v>
      </c>
      <c r="Q6" s="5">
        <v>840007.49213999999</v>
      </c>
      <c r="R6" s="26">
        <v>1</v>
      </c>
      <c r="S6" s="1">
        <f>+Q6</f>
        <v>840007.49213999999</v>
      </c>
      <c r="V6" s="25">
        <f t="shared" ref="V6:V13" si="1">(S6*$AG$3)+(T6*$AG$4)+(U6*$AG$5)</f>
        <v>25200.2247642</v>
      </c>
      <c r="X6" s="85">
        <v>440075</v>
      </c>
      <c r="Y6" s="32">
        <f>VLOOKUP(X6,$F$6:$M$13,8,FALSE)</f>
        <v>-113016.45360000558</v>
      </c>
      <c r="Z6" s="32">
        <f>VLOOKUP(X6,$O$6:$V$13,8,FALSE)</f>
        <v>-77137.345497131697</v>
      </c>
      <c r="AA6" s="32"/>
      <c r="AB6" s="8">
        <f>+MN_NA3_2022!T6</f>
        <v>21357.88</v>
      </c>
      <c r="AC6" s="8">
        <f>+MN_NA3_2023!T6</f>
        <v>20767.18</v>
      </c>
      <c r="AE6" s="46">
        <f>Y6+Z6+AB6+AC6</f>
        <v>-148028.7390971373</v>
      </c>
      <c r="AI6" s="48">
        <f t="shared" ref="AI6:AI14" si="2">AE6/D6</f>
        <v>-4.0201411362355659E-2</v>
      </c>
      <c r="AK6" s="47">
        <v>-6.4337499999999992E-2</v>
      </c>
      <c r="AL6" s="12">
        <f t="shared" ref="AL6:AL14" si="3">AK6-AI6</f>
        <v>-2.4136088637644333E-2</v>
      </c>
    </row>
    <row r="7" spans="1:38" ht="14.45" customHeight="1" x14ac:dyDescent="0.25">
      <c r="A7" s="85">
        <v>440079</v>
      </c>
      <c r="B7" s="86" t="s">
        <v>91</v>
      </c>
      <c r="D7" s="87">
        <v>3630666.7073500738</v>
      </c>
      <c r="F7" s="97">
        <v>440079</v>
      </c>
      <c r="G7" s="98">
        <v>17.301473230326984</v>
      </c>
      <c r="H7" s="5">
        <v>3767324.5590000767</v>
      </c>
      <c r="I7" s="26">
        <v>2</v>
      </c>
      <c r="J7" s="86"/>
      <c r="K7" s="1">
        <f>+H7</f>
        <v>3767324.5590000767</v>
      </c>
      <c r="M7" s="69">
        <f t="shared" si="0"/>
        <v>0</v>
      </c>
      <c r="O7" s="96">
        <v>530444</v>
      </c>
      <c r="P7" s="98">
        <v>16.007077856420626</v>
      </c>
      <c r="Q7" s="5">
        <v>10256815.919765202</v>
      </c>
      <c r="R7" s="26">
        <v>2</v>
      </c>
      <c r="S7" s="1">
        <f>+Q7*$T$24</f>
        <v>6238332.9832541784</v>
      </c>
      <c r="T7" s="1">
        <f>+Q7-S7</f>
        <v>4018482.9365110239</v>
      </c>
      <c r="V7" s="25">
        <f t="shared" si="1"/>
        <v>187149.98949762536</v>
      </c>
      <c r="X7" s="85">
        <v>440079</v>
      </c>
      <c r="Y7" s="32">
        <f t="shared" ref="Y7:Y13" si="4">VLOOKUP(X7,$F$6:$M$13,8,FALSE)</f>
        <v>0</v>
      </c>
      <c r="Z7" s="32">
        <f t="shared" ref="Z7:Z13" si="5">VLOOKUP(X7,$O$6:$V$13,8,FALSE)</f>
        <v>-77144.32805316626</v>
      </c>
      <c r="AA7" s="32"/>
      <c r="AB7" s="8">
        <f>+MN_NA3_2022!T7</f>
        <v>73869.10900000151</v>
      </c>
      <c r="AC7" s="8">
        <f>+MN_NA3_2023!T7</f>
        <v>72613.334147001486</v>
      </c>
      <c r="AE7" s="46">
        <f t="shared" ref="AE7:AE13" si="6">Y7+Z7+AB7+AC7</f>
        <v>69338.115093836735</v>
      </c>
      <c r="AI7" s="48">
        <f t="shared" si="2"/>
        <v>1.9097901482795363E-2</v>
      </c>
      <c r="AK7" s="48">
        <v>-2.903225806451613E-2</v>
      </c>
      <c r="AL7" s="12">
        <f t="shared" si="3"/>
        <v>-4.8130159547311493E-2</v>
      </c>
    </row>
    <row r="8" spans="1:38" ht="28.9" customHeight="1" x14ac:dyDescent="0.25">
      <c r="A8" s="85">
        <v>450046</v>
      </c>
      <c r="B8" s="86" t="s">
        <v>92</v>
      </c>
      <c r="D8" s="87">
        <v>158353.88999999998</v>
      </c>
      <c r="F8" s="96">
        <v>470182</v>
      </c>
      <c r="G8" s="98">
        <v>16</v>
      </c>
      <c r="H8" s="5">
        <v>325269.79205999133</v>
      </c>
      <c r="I8" s="26">
        <v>3</v>
      </c>
      <c r="J8" s="86"/>
      <c r="K8" s="86">
        <f>+H8*$K$22</f>
        <v>124985.45835083137</v>
      </c>
      <c r="L8" s="1">
        <f>+H8-K8</f>
        <v>200284.33370915998</v>
      </c>
      <c r="M8" s="69">
        <f t="shared" si="0"/>
        <v>-6008.5300112747991</v>
      </c>
      <c r="O8" s="96">
        <v>470182</v>
      </c>
      <c r="P8" s="98">
        <v>16</v>
      </c>
      <c r="Q8" s="5">
        <v>302500.9066157919</v>
      </c>
      <c r="R8" s="26">
        <v>3</v>
      </c>
      <c r="S8" s="86">
        <f>+Q8*$T$24</f>
        <v>183985.10785097387</v>
      </c>
      <c r="T8" s="1">
        <f>+Q8-S8</f>
        <v>118515.79876481803</v>
      </c>
      <c r="V8" s="25">
        <f t="shared" si="1"/>
        <v>5519.5532355292162</v>
      </c>
      <c r="X8" s="85">
        <v>450046</v>
      </c>
      <c r="Y8" s="32">
        <f t="shared" si="4"/>
        <v>-5210.3537999999999</v>
      </c>
      <c r="Z8" s="32">
        <f t="shared" si="5"/>
        <v>-4845.6290339999996</v>
      </c>
      <c r="AA8" s="32"/>
      <c r="AB8" s="8">
        <f>+MN_NA3_2022!T8</f>
        <v>3405.46</v>
      </c>
      <c r="AC8" s="8">
        <f>+MN_NA3_2023!T8</f>
        <v>3167.0777999999996</v>
      </c>
      <c r="AE8" s="46">
        <f t="shared" si="6"/>
        <v>-3483.4450339999989</v>
      </c>
      <c r="AI8" s="48">
        <f t="shared" si="2"/>
        <v>-2.1997849462365587E-2</v>
      </c>
      <c r="AK8" s="47">
        <v>9.2149999999999996E-2</v>
      </c>
      <c r="AL8" s="12">
        <f t="shared" si="3"/>
        <v>0.11414784946236559</v>
      </c>
    </row>
    <row r="9" spans="1:38" s="86" customFormat="1" ht="28.9" customHeight="1" x14ac:dyDescent="0.25">
      <c r="A9" s="85">
        <v>470182</v>
      </c>
      <c r="B9" s="86" t="s">
        <v>93</v>
      </c>
      <c r="D9" s="87">
        <v>296569.51628999208</v>
      </c>
      <c r="F9" s="96">
        <v>510299</v>
      </c>
      <c r="G9" s="98">
        <v>16</v>
      </c>
      <c r="H9" s="5">
        <v>1364329.9883999999</v>
      </c>
      <c r="I9" s="26">
        <v>4</v>
      </c>
      <c r="K9" s="86">
        <f>+H9*$K$22</f>
        <v>524246.06620250863</v>
      </c>
      <c r="L9" s="86">
        <f>+H9-K9</f>
        <v>840083.92219749128</v>
      </c>
      <c r="M9" s="69">
        <f t="shared" si="0"/>
        <v>-25202.517665924737</v>
      </c>
      <c r="O9" s="97">
        <v>440079</v>
      </c>
      <c r="P9" s="98">
        <v>15.379509379509379</v>
      </c>
      <c r="Q9" s="5">
        <v>3703280.0414970755</v>
      </c>
      <c r="R9" s="26"/>
      <c r="T9" s="86">
        <f>+Q9*$U$24</f>
        <v>1131802.439724867</v>
      </c>
      <c r="U9" s="86">
        <f>+Q9-T9</f>
        <v>2571477.6017722087</v>
      </c>
      <c r="V9" s="25">
        <f t="shared" si="1"/>
        <v>-77144.32805316626</v>
      </c>
      <c r="X9" s="85">
        <v>470182</v>
      </c>
      <c r="Y9" s="32">
        <f t="shared" si="4"/>
        <v>-6008.5300112747991</v>
      </c>
      <c r="Z9" s="32">
        <f t="shared" si="5"/>
        <v>5519.5532355292162</v>
      </c>
      <c r="AA9" s="32"/>
      <c r="AB9" s="8">
        <f>+MN_NA3_2022!T9</f>
        <v>6377.8390599998302</v>
      </c>
      <c r="AC9" s="8">
        <f>+MN_NA3_2023!T9</f>
        <v>5931.3903257998418</v>
      </c>
      <c r="AE9" s="46">
        <f t="shared" si="6"/>
        <v>11820.252610054089</v>
      </c>
      <c r="AI9" s="48">
        <f t="shared" si="2"/>
        <v>3.985660009134584E-2</v>
      </c>
      <c r="AK9" s="47"/>
      <c r="AL9" s="12"/>
    </row>
    <row r="10" spans="1:38" s="86" customFormat="1" ht="28.9" customHeight="1" x14ac:dyDescent="0.25">
      <c r="A10" s="85">
        <v>510299</v>
      </c>
      <c r="B10" s="86" t="s">
        <v>94</v>
      </c>
      <c r="D10" s="87">
        <v>1314839.5868599999</v>
      </c>
      <c r="F10" s="96">
        <v>530424</v>
      </c>
      <c r="G10" s="98">
        <v>15</v>
      </c>
      <c r="H10" s="5">
        <v>1590075.48</v>
      </c>
      <c r="I10" s="26">
        <v>5</v>
      </c>
      <c r="L10" s="86">
        <f t="shared" ref="L10:L13" si="7">+H10-K10</f>
        <v>1590075.48</v>
      </c>
      <c r="M10" s="69">
        <f t="shared" si="0"/>
        <v>-47702.2644</v>
      </c>
      <c r="O10" s="96">
        <v>510299</v>
      </c>
      <c r="P10" s="98">
        <v>15</v>
      </c>
      <c r="Q10" s="5">
        <v>1341136.3785971999</v>
      </c>
      <c r="R10" s="26"/>
      <c r="T10" s="86">
        <f t="shared" ref="T10:T12" si="8">+Q10*$U$24</f>
        <v>409880.27054158779</v>
      </c>
      <c r="U10" s="86">
        <f>+Q10-T10</f>
        <v>931256.10805561207</v>
      </c>
      <c r="V10" s="25">
        <f t="shared" si="1"/>
        <v>-27937.683241668361</v>
      </c>
      <c r="X10" s="85">
        <v>510299</v>
      </c>
      <c r="Y10" s="32">
        <f t="shared" si="4"/>
        <v>-25202.517665924737</v>
      </c>
      <c r="Z10" s="32">
        <f t="shared" si="5"/>
        <v>-27937.683241668361</v>
      </c>
      <c r="AA10" s="32"/>
      <c r="AB10" s="8">
        <f>+MN_NA3_2022!T10</f>
        <v>26751.5684</v>
      </c>
      <c r="AC10" s="8">
        <f>+MN_NA3_2023!T10</f>
        <v>26296.791737199997</v>
      </c>
      <c r="AE10" s="46">
        <f t="shared" si="6"/>
        <v>-91.840770393100684</v>
      </c>
      <c r="AI10" s="48">
        <f t="shared" si="2"/>
        <v>-6.9849410765329819E-5</v>
      </c>
      <c r="AK10" s="47"/>
      <c r="AL10" s="12"/>
    </row>
    <row r="11" spans="1:38" s="86" customFormat="1" ht="28.9" customHeight="1" x14ac:dyDescent="0.25">
      <c r="A11" s="85">
        <v>530424</v>
      </c>
      <c r="B11" s="86" t="s">
        <v>95</v>
      </c>
      <c r="D11" s="87">
        <v>1508949.18</v>
      </c>
      <c r="F11" s="96">
        <v>440075</v>
      </c>
      <c r="G11" s="98">
        <v>14.723899913718723</v>
      </c>
      <c r="H11" s="5">
        <v>3767215.1200001864</v>
      </c>
      <c r="I11" s="26">
        <v>6</v>
      </c>
      <c r="L11" s="86">
        <f t="shared" si="7"/>
        <v>3767215.1200001864</v>
      </c>
      <c r="M11" s="69">
        <f t="shared" si="0"/>
        <v>-113016.45360000558</v>
      </c>
      <c r="O11" s="96">
        <v>530424</v>
      </c>
      <c r="P11" s="98">
        <v>15</v>
      </c>
      <c r="Q11" s="5">
        <v>1478770.1964</v>
      </c>
      <c r="R11" s="26"/>
      <c r="T11" s="86">
        <f t="shared" si="8"/>
        <v>451944.14068706142</v>
      </c>
      <c r="U11" s="86">
        <f>+Q11-T11</f>
        <v>1026826.0557129385</v>
      </c>
      <c r="V11" s="25">
        <f t="shared" si="1"/>
        <v>-30804.781671388155</v>
      </c>
      <c r="X11" s="85">
        <v>530424</v>
      </c>
      <c r="Y11" s="32">
        <f t="shared" si="4"/>
        <v>-47702.2644</v>
      </c>
      <c r="Z11" s="32">
        <f t="shared" si="5"/>
        <v>-30804.781671388155</v>
      </c>
      <c r="AA11" s="32"/>
      <c r="AB11" s="8">
        <f>+MN_NA3_2022!T11</f>
        <v>-32450.52</v>
      </c>
      <c r="AC11" s="8">
        <f>+MN_NA3_2023!T11</f>
        <v>-30178.9836</v>
      </c>
      <c r="AE11" s="46">
        <f t="shared" si="6"/>
        <v>-141136.54967138814</v>
      </c>
      <c r="AI11" s="48">
        <f t="shared" si="2"/>
        <v>-9.353300398850288E-2</v>
      </c>
      <c r="AK11" s="47"/>
      <c r="AL11" s="12"/>
    </row>
    <row r="12" spans="1:38" s="86" customFormat="1" ht="28.9" customHeight="1" x14ac:dyDescent="0.25">
      <c r="A12" s="85">
        <v>530444</v>
      </c>
      <c r="B12" s="86" t="s">
        <v>90</v>
      </c>
      <c r="D12" s="87">
        <v>10371883.448740002</v>
      </c>
      <c r="F12" s="96" t="s">
        <v>96</v>
      </c>
      <c r="G12" s="98">
        <v>13</v>
      </c>
      <c r="H12" s="5">
        <v>854534.58</v>
      </c>
      <c r="I12" s="26">
        <v>7</v>
      </c>
      <c r="L12" s="86">
        <f t="shared" si="7"/>
        <v>854534.58</v>
      </c>
      <c r="M12" s="69">
        <f t="shared" si="0"/>
        <v>-25636.037399999997</v>
      </c>
      <c r="O12" s="96">
        <v>440075</v>
      </c>
      <c r="P12" s="98">
        <v>14.695164366655447</v>
      </c>
      <c r="Q12" s="5">
        <v>3702944.8469201834</v>
      </c>
      <c r="R12" s="26"/>
      <c r="T12" s="86">
        <f t="shared" si="8"/>
        <v>1131699.9970157936</v>
      </c>
      <c r="U12" s="86">
        <f>+Q12-T12</f>
        <v>2571244.8499043901</v>
      </c>
      <c r="V12" s="25">
        <f t="shared" si="1"/>
        <v>-77137.345497131697</v>
      </c>
      <c r="X12" s="85">
        <v>530444</v>
      </c>
      <c r="Y12" s="32">
        <f t="shared" si="4"/>
        <v>222776.16</v>
      </c>
      <c r="Z12" s="32">
        <f t="shared" si="5"/>
        <v>187149.98949762536</v>
      </c>
      <c r="AA12" s="32"/>
      <c r="AB12" s="8">
        <f>+MN_NA3_2022!T12</f>
        <v>-116066.91560000002</v>
      </c>
      <c r="AC12" s="8">
        <f>+MN_NA3_2023!T12</f>
        <v>-115067.52897480004</v>
      </c>
      <c r="AE12" s="46">
        <f t="shared" si="6"/>
        <v>178791.70492282533</v>
      </c>
      <c r="AI12" s="48">
        <f t="shared" si="2"/>
        <v>1.7238113579510512E-2</v>
      </c>
      <c r="AK12" s="47"/>
      <c r="AL12" s="12"/>
    </row>
    <row r="13" spans="1:38" s="86" customFormat="1" ht="28.9" customHeight="1" x14ac:dyDescent="0.25">
      <c r="A13" s="85" t="s">
        <v>96</v>
      </c>
      <c r="B13" s="86" t="s">
        <v>97</v>
      </c>
      <c r="D13" s="87">
        <v>823536.75699999998</v>
      </c>
      <c r="F13" s="96">
        <v>450046</v>
      </c>
      <c r="G13" s="98">
        <v>5</v>
      </c>
      <c r="H13" s="5">
        <v>173678.46</v>
      </c>
      <c r="I13" s="26">
        <v>8</v>
      </c>
      <c r="L13" s="86">
        <f t="shared" si="7"/>
        <v>173678.46</v>
      </c>
      <c r="M13" s="69">
        <f t="shared" si="0"/>
        <v>-5210.3537999999999</v>
      </c>
      <c r="O13" s="96">
        <v>450046</v>
      </c>
      <c r="P13" s="98">
        <v>6</v>
      </c>
      <c r="Q13" s="5">
        <v>161520.96779999998</v>
      </c>
      <c r="R13" s="26"/>
      <c r="U13" s="86">
        <f>+Q13</f>
        <v>161520.96779999998</v>
      </c>
      <c r="V13" s="25">
        <f t="shared" si="1"/>
        <v>-4845.6290339999996</v>
      </c>
      <c r="X13" s="85" t="s">
        <v>96</v>
      </c>
      <c r="Y13" s="32">
        <f t="shared" si="4"/>
        <v>-25636.037399999997</v>
      </c>
      <c r="Z13" s="32">
        <f t="shared" si="5"/>
        <v>25200.2247642</v>
      </c>
      <c r="AA13" s="32"/>
      <c r="AB13" s="8">
        <f>+MN_NA3_2022!T13</f>
        <v>16755.580000000002</v>
      </c>
      <c r="AC13" s="8">
        <f>+MN_NA3_2023!T13</f>
        <v>16470.735140000001</v>
      </c>
      <c r="AE13" s="46">
        <f t="shared" si="6"/>
        <v>32790.502504200005</v>
      </c>
      <c r="AI13" s="48">
        <f t="shared" si="2"/>
        <v>3.9816683621566637E-2</v>
      </c>
      <c r="AK13" s="47"/>
      <c r="AL13" s="12"/>
    </row>
    <row r="14" spans="1:38" ht="14.45" customHeight="1" x14ac:dyDescent="0.25">
      <c r="B14" s="22" t="s">
        <v>5</v>
      </c>
      <c r="D14" s="4">
        <f>SUM(D6:D13)</f>
        <v>21786976.753160249</v>
      </c>
      <c r="F14" s="19"/>
      <c r="G14" s="19"/>
      <c r="H14" s="19">
        <f>SUM(H6:H13)</f>
        <v>22277615.843860254</v>
      </c>
      <c r="I14" s="19"/>
      <c r="J14" s="19">
        <f>SUM(J6:J8)</f>
        <v>7425872</v>
      </c>
      <c r="K14" s="19">
        <f>SUM(K6:K13)</f>
        <v>7425871.9479534179</v>
      </c>
      <c r="L14" s="19">
        <f>SUM(L6:L13)</f>
        <v>7425871.8959068377</v>
      </c>
      <c r="M14" s="19">
        <f>SUM(M6:M13)</f>
        <v>3.1227948793457472E-3</v>
      </c>
      <c r="O14" s="19"/>
      <c r="P14" s="19"/>
      <c r="Q14" s="19">
        <f>SUM(Q6:Q13)</f>
        <v>21786976.749735456</v>
      </c>
      <c r="R14" s="19"/>
      <c r="S14" s="19">
        <f>SUM(S6:S13)</f>
        <v>7262325.5832451517</v>
      </c>
      <c r="T14" s="19">
        <f>SUM(T7:T13)</f>
        <v>7262325.5832451517</v>
      </c>
      <c r="U14" s="19">
        <f>SUM(U6:U13)</f>
        <v>7262325.5832451489</v>
      </c>
      <c r="V14" s="19">
        <f>SUM(V6:V13)</f>
        <v>1.0004441719502211E-10</v>
      </c>
      <c r="X14" s="4"/>
      <c r="Y14" s="4">
        <f>SUM(Y6:Y13)</f>
        <v>3.1227949111780617E-3</v>
      </c>
      <c r="Z14" s="4">
        <f>SUM(Z6:Z8)</f>
        <v>-159127.30258429798</v>
      </c>
      <c r="AA14" s="32"/>
      <c r="AB14" s="77">
        <f>SUM(AB6:AB8)</f>
        <v>98632.449000001521</v>
      </c>
      <c r="AC14" s="77">
        <f>SUM(AC6:AC8)</f>
        <v>96547.591947001492</v>
      </c>
      <c r="AE14" s="46">
        <f>SUM(AE6:AE13)</f>
        <v>5.5799761321395636E-4</v>
      </c>
      <c r="AI14" s="45">
        <f t="shared" si="2"/>
        <v>2.5611521026340544E-11</v>
      </c>
      <c r="AK14" s="45">
        <v>1.7224384570917003E-18</v>
      </c>
      <c r="AL14" s="12">
        <f t="shared" si="3"/>
        <v>-2.5611519303902086E-11</v>
      </c>
    </row>
    <row r="15" spans="1:38" ht="16.899999999999999" customHeight="1" x14ac:dyDescent="0.25">
      <c r="F15" s="16" t="s">
        <v>4</v>
      </c>
      <c r="G15" s="16"/>
      <c r="H15" s="15">
        <f>H14/3</f>
        <v>7425871.9479534179</v>
      </c>
      <c r="I15" s="14"/>
      <c r="J15" s="13">
        <f>$H15-J14</f>
        <v>-5.2046582102775574E-2</v>
      </c>
      <c r="K15" s="13">
        <f>$H15-K14</f>
        <v>0</v>
      </c>
      <c r="L15" s="13">
        <f>$H15-L14</f>
        <v>5.2046580240130424E-2</v>
      </c>
      <c r="O15" s="16" t="s">
        <v>4</v>
      </c>
      <c r="P15" s="16"/>
      <c r="Q15" s="15">
        <f>Q14/3</f>
        <v>7262325.5832451517</v>
      </c>
      <c r="R15" s="14"/>
      <c r="S15" s="13">
        <f>$Q15-S14</f>
        <v>0</v>
      </c>
      <c r="T15" s="13">
        <f>$Q15-T14</f>
        <v>0</v>
      </c>
      <c r="U15" s="13">
        <f>$Q15-U14</f>
        <v>0</v>
      </c>
    </row>
    <row r="16" spans="1:38" ht="16.899999999999999" customHeight="1" x14ac:dyDescent="0.25"/>
    <row r="17" spans="1:35" ht="16.899999999999999" customHeight="1" x14ac:dyDescent="0.25"/>
    <row r="18" spans="1:35" ht="16.899999999999999" customHeight="1" x14ac:dyDescent="0.25">
      <c r="A18" s="85"/>
      <c r="B18" s="87"/>
      <c r="N18" s="86">
        <v>2266590.7465085108</v>
      </c>
    </row>
    <row r="19" spans="1:35" ht="16.899999999999999" customHeight="1" x14ac:dyDescent="0.25">
      <c r="A19" s="85"/>
      <c r="B19" s="87"/>
    </row>
    <row r="20" spans="1:35" ht="16.899999999999999" customHeight="1" x14ac:dyDescent="0.25">
      <c r="A20" s="85"/>
      <c r="B20" s="87"/>
      <c r="F20" s="152" t="s">
        <v>3</v>
      </c>
      <c r="G20" s="153"/>
      <c r="H20" s="153"/>
      <c r="I20" s="154"/>
      <c r="K20" s="1">
        <v>649231.52455333993</v>
      </c>
      <c r="O20" s="152" t="s">
        <v>3</v>
      </c>
      <c r="P20" s="153"/>
      <c r="Q20" s="153"/>
      <c r="R20" s="154"/>
    </row>
    <row r="21" spans="1:35" ht="37.9" customHeight="1" x14ac:dyDescent="0.25">
      <c r="A21" s="85"/>
      <c r="B21" s="87"/>
      <c r="F21" s="70" t="s">
        <v>2</v>
      </c>
      <c r="G21" s="71" t="s">
        <v>35</v>
      </c>
      <c r="H21" s="72" t="s">
        <v>54</v>
      </c>
      <c r="I21" s="70" t="s">
        <v>0</v>
      </c>
      <c r="K21" s="1">
        <f>+H8+H9</f>
        <v>1689599.7804599912</v>
      </c>
      <c r="O21" s="70" t="s">
        <v>2</v>
      </c>
      <c r="P21" s="71" t="s">
        <v>35</v>
      </c>
      <c r="Q21" s="72" t="s">
        <v>55</v>
      </c>
      <c r="R21" s="70" t="s">
        <v>0</v>
      </c>
    </row>
    <row r="22" spans="1:35" x14ac:dyDescent="0.25">
      <c r="A22" s="85"/>
      <c r="B22" s="87"/>
      <c r="F22" s="96">
        <v>530444</v>
      </c>
      <c r="G22" s="98">
        <v>18.130453489372687</v>
      </c>
      <c r="H22" s="5">
        <v>10435187.864400001</v>
      </c>
      <c r="I22" s="86">
        <v>1</v>
      </c>
      <c r="K22" s="99">
        <f>+K20/K21</f>
        <v>0.38425166247156328</v>
      </c>
      <c r="O22" s="96" t="s">
        <v>96</v>
      </c>
      <c r="P22" s="98">
        <f>+VLOOKUP(O22,'[3]Tracciato di rilevazione_2023'!$B$3:$AT$10,45,0)</f>
        <v>18</v>
      </c>
      <c r="Q22" s="5">
        <v>840007.49213999999</v>
      </c>
      <c r="R22" s="86">
        <v>1</v>
      </c>
      <c r="T22" s="1">
        <v>6422318.0911051519</v>
      </c>
      <c r="U22" s="13">
        <v>3125326.8479693099</v>
      </c>
      <c r="AC22" s="12"/>
    </row>
    <row r="23" spans="1:35" x14ac:dyDescent="0.25">
      <c r="A23" s="85"/>
      <c r="B23" s="87"/>
      <c r="F23" s="97">
        <v>440079</v>
      </c>
      <c r="G23" s="98">
        <v>17.301473230326984</v>
      </c>
      <c r="H23" s="5">
        <v>3767324.5590000767</v>
      </c>
      <c r="I23" s="86">
        <v>2</v>
      </c>
      <c r="O23" s="96">
        <v>530444</v>
      </c>
      <c r="P23" s="98">
        <f>+VLOOKUP(O23,'[3]Tracciato di rilevazione_2023'!$B$3:$AT$10,45,0)</f>
        <v>16.007077856420626</v>
      </c>
      <c r="Q23" s="5">
        <v>10256815.919765202</v>
      </c>
      <c r="R23" s="86">
        <v>2</v>
      </c>
      <c r="T23" s="86">
        <f>+Q7+Q8</f>
        <v>10559316.826380994</v>
      </c>
      <c r="U23" s="1">
        <f>SUM(Q9:Q12)</f>
        <v>10226131.463414459</v>
      </c>
    </row>
    <row r="24" spans="1:35" x14ac:dyDescent="0.25">
      <c r="A24" s="85"/>
      <c r="B24" s="87"/>
      <c r="F24" s="96">
        <v>470182</v>
      </c>
      <c r="G24" s="98">
        <v>16</v>
      </c>
      <c r="H24" s="5">
        <v>325269.79205999133</v>
      </c>
      <c r="I24" s="86">
        <v>3</v>
      </c>
      <c r="O24" s="96">
        <v>470182</v>
      </c>
      <c r="P24" s="98">
        <f>+VLOOKUP(O24,'[3]Tracciato di rilevazione_2023'!$B$3:$AT$10,45,0)</f>
        <v>16</v>
      </c>
      <c r="Q24" s="5">
        <v>302500.9066157919</v>
      </c>
      <c r="R24" s="86">
        <v>3</v>
      </c>
      <c r="T24" s="94">
        <f>+T22/T23</f>
        <v>0.60821340970278281</v>
      </c>
      <c r="U24" s="99">
        <f>+U22/U23</f>
        <v>0.30562161841461183</v>
      </c>
    </row>
    <row r="25" spans="1:35" x14ac:dyDescent="0.25">
      <c r="A25" s="85"/>
      <c r="B25" s="87"/>
      <c r="F25" s="96">
        <v>510299</v>
      </c>
      <c r="G25" s="98">
        <v>16</v>
      </c>
      <c r="H25" s="5">
        <v>1364329.9883999999</v>
      </c>
      <c r="I25" s="86">
        <v>4</v>
      </c>
      <c r="O25" s="97">
        <v>440079</v>
      </c>
      <c r="P25" s="98">
        <f>+VLOOKUP(O25,'[3]Tracciato di rilevazione_2023'!$B$3:$AT$10,45,0)</f>
        <v>15.379509379509379</v>
      </c>
      <c r="Q25" s="5">
        <v>3703280.0414970755</v>
      </c>
      <c r="R25" s="86">
        <v>4</v>
      </c>
    </row>
    <row r="26" spans="1:35" x14ac:dyDescent="0.25">
      <c r="F26" s="96">
        <v>530424</v>
      </c>
      <c r="G26" s="98">
        <v>15</v>
      </c>
      <c r="H26" s="5">
        <v>1590075.48</v>
      </c>
      <c r="I26" s="86">
        <v>5</v>
      </c>
      <c r="O26" s="96">
        <v>510299</v>
      </c>
      <c r="P26" s="98">
        <f>+VLOOKUP(O26,'[3]Tracciato di rilevazione_2023'!$B$3:$AT$10,45,0)</f>
        <v>15</v>
      </c>
      <c r="Q26" s="5">
        <v>1341136.3785971999</v>
      </c>
      <c r="R26" s="86">
        <v>5</v>
      </c>
    </row>
    <row r="27" spans="1:35" x14ac:dyDescent="0.25">
      <c r="B27" s="2" t="s">
        <v>86</v>
      </c>
      <c r="D27" s="79"/>
      <c r="F27" s="96">
        <v>440075</v>
      </c>
      <c r="G27" s="98">
        <v>14.723899913718723</v>
      </c>
      <c r="H27" s="5">
        <v>3767215.1200001864</v>
      </c>
      <c r="I27" s="86">
        <v>6</v>
      </c>
      <c r="O27" s="96">
        <v>530424</v>
      </c>
      <c r="P27" s="98">
        <f>+VLOOKUP(O27,'[3]Tracciato di rilevazione_2023'!$B$3:$AT$10,45,0)</f>
        <v>15</v>
      </c>
      <c r="Q27" s="5">
        <v>1478770.1964</v>
      </c>
      <c r="R27" s="86">
        <v>6</v>
      </c>
      <c r="AE27" s="79">
        <f>SUMIF($AE6:$AE8,"&gt;0",AE6:AE8)</f>
        <v>69338.115093836735</v>
      </c>
      <c r="AI27" s="80" t="e">
        <f t="shared" ref="AI27:AI29" si="9">AE27/D27</f>
        <v>#DIV/0!</v>
      </c>
    </row>
    <row r="28" spans="1:35" x14ac:dyDescent="0.25">
      <c r="B28" s="2" t="s">
        <v>87</v>
      </c>
      <c r="D28" s="79"/>
      <c r="F28" s="96" t="s">
        <v>96</v>
      </c>
      <c r="G28" s="98">
        <v>13</v>
      </c>
      <c r="H28" s="5">
        <v>854534.58</v>
      </c>
      <c r="I28" s="86">
        <v>7</v>
      </c>
      <c r="O28" s="96">
        <v>440075</v>
      </c>
      <c r="P28" s="98">
        <f>+VLOOKUP(O28,'[3]Tracciato di rilevazione_2023'!$B$3:$AT$10,45,0)</f>
        <v>14.695164366655447</v>
      </c>
      <c r="Q28" s="5">
        <v>3702944.8469201834</v>
      </c>
      <c r="R28" s="86">
        <v>7</v>
      </c>
      <c r="AE28" s="79">
        <f>SUMIF($AE6:$AE8,"=0",AE6:AE8)</f>
        <v>0</v>
      </c>
      <c r="AI28" s="80"/>
    </row>
    <row r="29" spans="1:35" x14ac:dyDescent="0.25">
      <c r="B29" s="2" t="s">
        <v>88</v>
      </c>
      <c r="D29" s="79"/>
      <c r="F29" s="96">
        <v>450046</v>
      </c>
      <c r="G29" s="98">
        <v>5</v>
      </c>
      <c r="H29" s="5">
        <v>173678.46</v>
      </c>
      <c r="I29" s="86">
        <v>8</v>
      </c>
      <c r="O29" s="96">
        <v>450046</v>
      </c>
      <c r="P29" s="98">
        <f>+VLOOKUP(O29,'[3]Tracciato di rilevazione_2023'!$B$3:$AT$10,45,0)</f>
        <v>6</v>
      </c>
      <c r="Q29" s="5">
        <v>161520.96779999998</v>
      </c>
      <c r="R29" s="86">
        <v>8</v>
      </c>
      <c r="AE29" s="79">
        <f>SUMIF($AE6:$AE8,"&lt;0",AE6:AE8)</f>
        <v>-151512.1841311373</v>
      </c>
      <c r="AI29" s="80" t="e">
        <f t="shared" si="9"/>
        <v>#DIV/0!</v>
      </c>
    </row>
    <row r="30" spans="1:35" x14ac:dyDescent="0.25">
      <c r="D30" s="17"/>
      <c r="H30" s="1">
        <f>SUM(H22:H29)</f>
        <v>22277615.843860254</v>
      </c>
      <c r="Q30" s="1">
        <f>SUM(Q22:Q29)</f>
        <v>21786976.749735456</v>
      </c>
      <c r="AE30" s="17">
        <f>SUM(AE27:AE29)</f>
        <v>-82174.069037300564</v>
      </c>
      <c r="AI30" s="80"/>
    </row>
    <row r="31" spans="1:35" x14ac:dyDescent="0.25">
      <c r="D31" s="81"/>
      <c r="AE31" s="81">
        <f>+AE30-AE14</f>
        <v>-82174.069595298177</v>
      </c>
    </row>
  </sheetData>
  <sheetProtection algorithmName="SHA-512" hashValue="SdhqlfNd30gK1i1lL0PkH7Z888pq8McFzWJVBljS6rh2ucZWSFcP8mpLvz9xcXBP9K9F9OeJtMEuiAh7vnIWAA==" saltValue="jIn7ZH3p/LRc1fv6ispcbw==" spinCount="100000" sheet="1" objects="1" scenarios="1"/>
  <autoFilter ref="AI3:AI14"/>
  <sortState ref="F22:I29">
    <sortCondition descending="1" ref="G22:G29"/>
  </sortState>
  <mergeCells count="25">
    <mergeCell ref="F20:I20"/>
    <mergeCell ref="O20:R20"/>
    <mergeCell ref="Q4:Q5"/>
    <mergeCell ref="R4:R5"/>
    <mergeCell ref="AB3:AB5"/>
    <mergeCell ref="D3:D5"/>
    <mergeCell ref="M3:M5"/>
    <mergeCell ref="P4:P5"/>
    <mergeCell ref="G4:G5"/>
    <mergeCell ref="AE3:AE5"/>
    <mergeCell ref="AI3:AI5"/>
    <mergeCell ref="F4:F5"/>
    <mergeCell ref="H4:H5"/>
    <mergeCell ref="I4:I5"/>
    <mergeCell ref="J4:L4"/>
    <mergeCell ref="S3:U3"/>
    <mergeCell ref="O3:R3"/>
    <mergeCell ref="F3:I3"/>
    <mergeCell ref="J3:L3"/>
    <mergeCell ref="V3:V5"/>
    <mergeCell ref="Y3:Z4"/>
    <mergeCell ref="X3:X5"/>
    <mergeCell ref="AC3:AC5"/>
    <mergeCell ref="O4:O5"/>
    <mergeCell ref="S4:U4"/>
  </mergeCells>
  <printOptions horizontalCentered="1"/>
  <pageMargins left="0.9055118110236221" right="0.9055118110236221" top="1.3385826771653544" bottom="0.74803149606299213" header="0.82677165354330717" footer="0.51181102362204722"/>
  <pageSetup paperSize="9" scale="73" fitToWidth="2" orientation="landscape" r:id="rId1"/>
  <headerFooter>
    <oddHeader xml:space="preserve">&amp;C&amp;"-,Grassetto"&amp;18INDICAZIONI OPERATIVE: Allegato MN_03
MED. NUCLEARE: punteggio negli INDICATORI di PERFORMANCE e TOTALE variazioni da applicare sul TETTO 2024&amp;R: </oddHeader>
    <oddFooter>&amp;C&amp;14pag. n. &amp;P di &amp;N</oddFooter>
  </headerFooter>
  <colBreaks count="1" manualBreakCount="1">
    <brk id="18" min="1"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4</vt:i4>
      </vt:variant>
    </vt:vector>
  </HeadingPairs>
  <TitlesOfParts>
    <vt:vector size="7" baseType="lpstr">
      <vt:lpstr>MN_NA3_2022</vt:lpstr>
      <vt:lpstr>MN_NA3_2023</vt:lpstr>
      <vt:lpstr>MN_NA3_RIEP_x_2024</vt:lpstr>
      <vt:lpstr>MN_NA3_2022!Area_stampa</vt:lpstr>
      <vt:lpstr>MN_NA3_2023!Area_stampa</vt:lpstr>
      <vt:lpstr>MN_NA3_RIEP_x_2024!Area_stampa</vt:lpstr>
      <vt:lpstr>MN_NA3_RIEP_x_2024!Titoli_stampa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Marurizio Cartalemi</cp:lastModifiedBy>
  <cp:lastPrinted>2025-01-23T15:00:23Z</cp:lastPrinted>
  <dcterms:created xsi:type="dcterms:W3CDTF">2024-10-14T14:17:55Z</dcterms:created>
  <dcterms:modified xsi:type="dcterms:W3CDTF">2025-02-12T09:54:36Z</dcterms:modified>
</cp:coreProperties>
</file>