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Cardiologia\"/>
    </mc:Choice>
  </mc:AlternateContent>
  <bookViews>
    <workbookView xWindow="0" yWindow="0" windowWidth="23040" windowHeight="9060" activeTab="2"/>
  </bookViews>
  <sheets>
    <sheet name="CA_NA1_2022" sheetId="2" r:id="rId1"/>
    <sheet name="CA_NA1_2023" sheetId="1" r:id="rId2"/>
    <sheet name="CA_NA1_RIEP_x_2024" sheetId="3" r:id="rId3"/>
  </sheets>
  <externalReferences>
    <externalReference r:id="rId4"/>
    <externalReference r:id="rId5"/>
    <externalReference r:id="rId6"/>
  </externalReferences>
  <definedNames>
    <definedName name="_09_1_Elenco_Strutture" localSheetId="0">#REF!</definedName>
    <definedName name="_09_1_Elenco_Strutture" localSheetId="1">#REF!</definedName>
    <definedName name="_09_1_Elenco_Strutture" localSheetId="2">#REF!</definedName>
    <definedName name="_09_1_Elenco_Strutture">#REF!</definedName>
    <definedName name="_xlnm._FilterDatabase" localSheetId="2" hidden="1">CA_NA1_RIEP_x_2024!$AI$3:$AI$49</definedName>
    <definedName name="_xlnm.Print_Area" localSheetId="0">CA_NA1_2022!$A$1:$U$21</definedName>
    <definedName name="_xlnm.Print_Area" localSheetId="1">CA_NA1_2023!$A$1:$U$51</definedName>
    <definedName name="_xlnm.Print_Area" localSheetId="2">CA_NA1_RIEP_x_2024!$A$2:$AE$50</definedName>
    <definedName name="Excel_BuiltIn_Print_Titles_1_1">('[1]ESITO 2010'!$B$1:$B$65451,'[1]ESITO 2010'!$A$2:$IT$2)</definedName>
    <definedName name="Excel_BuiltIn_Print_Titles_1_1_1">('[1]ESITO 2010'!$B$2:$B$65379,'[1]ESITO 2010'!$A$2:$IT$2)</definedName>
    <definedName name="Excel_BuiltIn_Print_Titles_1_1_1_1">('[1]ESITO 2010'!$B$2:$B$65379,'[1]ESITO 2010'!$A$2:$IT$2)</definedName>
    <definedName name="Excel_BuiltIn_Print_Titles_2_1_1_1">('[1]ESITO 2010'!$B$2:$B$65359,'[1]ESITO 2010'!$A$2:$IT$2)</definedName>
    <definedName name="Excel_BuiltIn_Print_Titles_2_1_1_1_1">('[1]ESITO 2010'!$B$2:$B$65359,'[1]ESITO 2010'!$A$2:$IT$2)</definedName>
    <definedName name="_xlnm.Print_Titles" localSheetId="2">CA_NA1_RIEP_x_2024!$A:$B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6" i="3" l="1"/>
  <c r="T57" i="3" s="1"/>
  <c r="T21" i="3"/>
  <c r="T22" i="3"/>
  <c r="T23" i="3"/>
  <c r="T24" i="3"/>
  <c r="T25" i="3"/>
  <c r="T26" i="3"/>
  <c r="T27" i="3"/>
  <c r="T20" i="3"/>
  <c r="S56" i="3"/>
  <c r="S57" i="3" s="1"/>
  <c r="S7" i="3"/>
  <c r="S8" i="3"/>
  <c r="S9" i="3"/>
  <c r="S10" i="3"/>
  <c r="S11" i="3"/>
  <c r="S12" i="3"/>
  <c r="S6" i="3"/>
  <c r="Q84" i="3"/>
  <c r="P91" i="3"/>
  <c r="P96" i="3"/>
  <c r="P92" i="3"/>
  <c r="P93" i="3"/>
  <c r="P94" i="3"/>
  <c r="P95" i="3"/>
  <c r="P88" i="3"/>
  <c r="P89" i="3"/>
  <c r="P90" i="3"/>
  <c r="P80" i="3"/>
  <c r="P81" i="3"/>
  <c r="P83" i="3"/>
  <c r="P84" i="3"/>
  <c r="P85" i="3"/>
  <c r="P86" i="3"/>
  <c r="P87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82" i="3"/>
  <c r="P78" i="3"/>
  <c r="P79" i="3"/>
  <c r="P60" i="3"/>
  <c r="P61" i="3"/>
  <c r="P62" i="3"/>
  <c r="P63" i="3"/>
  <c r="P64" i="3"/>
  <c r="P55" i="3"/>
  <c r="P56" i="3"/>
  <c r="P57" i="3"/>
  <c r="P58" i="3"/>
  <c r="P59" i="3"/>
  <c r="P54" i="3"/>
  <c r="L41" i="3"/>
  <c r="H18" i="3"/>
  <c r="K18" i="3" s="1"/>
  <c r="G18" i="3"/>
  <c r="H48" i="3"/>
  <c r="L48" i="3" s="1"/>
  <c r="G48" i="3"/>
  <c r="H47" i="3"/>
  <c r="L47" i="3" s="1"/>
  <c r="G47" i="3"/>
  <c r="H46" i="3"/>
  <c r="L46" i="3" s="1"/>
  <c r="G46" i="3"/>
  <c r="H45" i="3"/>
  <c r="L45" i="3" s="1"/>
  <c r="G45" i="3"/>
  <c r="H44" i="3"/>
  <c r="L44" i="3" s="1"/>
  <c r="G44" i="3"/>
  <c r="H43" i="3"/>
  <c r="L43" i="3" s="1"/>
  <c r="G43" i="3"/>
  <c r="H42" i="3"/>
  <c r="L42" i="3" s="1"/>
  <c r="G42" i="3"/>
  <c r="H41" i="3"/>
  <c r="G41" i="3"/>
  <c r="H40" i="3"/>
  <c r="L40" i="3" s="1"/>
  <c r="G40" i="3"/>
  <c r="H39" i="3"/>
  <c r="L39" i="3" s="1"/>
  <c r="G39" i="3"/>
  <c r="H38" i="3"/>
  <c r="L38" i="3" s="1"/>
  <c r="G38" i="3"/>
  <c r="H37" i="3"/>
  <c r="L37" i="3" s="1"/>
  <c r="G37" i="3"/>
  <c r="H36" i="3"/>
  <c r="L36" i="3" s="1"/>
  <c r="G36" i="3"/>
  <c r="H35" i="3"/>
  <c r="L35" i="3" s="1"/>
  <c r="G35" i="3"/>
  <c r="H34" i="3"/>
  <c r="L34" i="3" s="1"/>
  <c r="G34" i="3"/>
  <c r="H33" i="3"/>
  <c r="L33" i="3" s="1"/>
  <c r="G33" i="3"/>
  <c r="H32" i="3"/>
  <c r="L32" i="3" s="1"/>
  <c r="G32" i="3"/>
  <c r="H31" i="3"/>
  <c r="L31" i="3" s="1"/>
  <c r="G31" i="3"/>
  <c r="H30" i="3"/>
  <c r="G30" i="3"/>
  <c r="H29" i="3"/>
  <c r="G29" i="3"/>
  <c r="H28" i="3"/>
  <c r="G28" i="3"/>
  <c r="H27" i="3"/>
  <c r="K27" i="3" s="1"/>
  <c r="G27" i="3"/>
  <c r="H26" i="3"/>
  <c r="K26" i="3" s="1"/>
  <c r="G26" i="3"/>
  <c r="H25" i="3"/>
  <c r="K25" i="3" s="1"/>
  <c r="G25" i="3"/>
  <c r="H24" i="3"/>
  <c r="K24" i="3" s="1"/>
  <c r="G24" i="3"/>
  <c r="H23" i="3"/>
  <c r="K23" i="3" s="1"/>
  <c r="G23" i="3"/>
  <c r="H22" i="3"/>
  <c r="K22" i="3" s="1"/>
  <c r="G22" i="3"/>
  <c r="H21" i="3"/>
  <c r="K21" i="3" s="1"/>
  <c r="G21" i="3"/>
  <c r="H20" i="3"/>
  <c r="K20" i="3" s="1"/>
  <c r="G20" i="3"/>
  <c r="H19" i="3"/>
  <c r="K19" i="3" s="1"/>
  <c r="G19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J9" i="3" s="1"/>
  <c r="G9" i="3"/>
  <c r="H8" i="3"/>
  <c r="J8" i="3" s="1"/>
  <c r="G8" i="3"/>
  <c r="H7" i="3"/>
  <c r="J7" i="3" s="1"/>
  <c r="G7" i="3"/>
  <c r="H6" i="3"/>
  <c r="J6" i="3" s="1"/>
  <c r="G6" i="3"/>
  <c r="K55" i="3" l="1"/>
  <c r="J55" i="3"/>
  <c r="S17" i="3"/>
  <c r="T17" i="3" s="1"/>
  <c r="S18" i="3"/>
  <c r="T18" i="3" s="1"/>
  <c r="S16" i="3"/>
  <c r="T16" i="3" s="1"/>
  <c r="S19" i="3"/>
  <c r="T19" i="3" s="1"/>
  <c r="S13" i="3"/>
  <c r="T13" i="3" s="1"/>
  <c r="S14" i="3"/>
  <c r="T14" i="3" s="1"/>
  <c r="S15" i="3"/>
  <c r="T15" i="3" s="1"/>
  <c r="T31" i="3"/>
  <c r="U31" i="3" s="1"/>
  <c r="T32" i="3"/>
  <c r="U32" i="3" s="1"/>
  <c r="T33" i="3"/>
  <c r="U33" i="3" s="1"/>
  <c r="T30" i="3"/>
  <c r="U30" i="3" s="1"/>
  <c r="T28" i="3"/>
  <c r="U28" i="3" s="1"/>
  <c r="T29" i="3"/>
  <c r="U29" i="3" s="1"/>
  <c r="K56" i="3" l="1"/>
  <c r="J56" i="3"/>
  <c r="K28" i="3" l="1"/>
  <c r="L28" i="3" s="1"/>
  <c r="K29" i="3"/>
  <c r="L29" i="3" s="1"/>
  <c r="K30" i="3"/>
  <c r="L30" i="3" s="1"/>
  <c r="J17" i="3"/>
  <c r="K17" i="3" s="1"/>
  <c r="J16" i="3"/>
  <c r="K16" i="3" s="1"/>
  <c r="J15" i="3"/>
  <c r="K15" i="3" s="1"/>
  <c r="J14" i="3"/>
  <c r="K14" i="3" s="1"/>
  <c r="J13" i="3"/>
  <c r="K13" i="3" s="1"/>
  <c r="J10" i="3"/>
  <c r="K10" i="3" s="1"/>
  <c r="J12" i="3"/>
  <c r="K12" i="3" s="1"/>
  <c r="J11" i="3"/>
  <c r="K11" i="3" s="1"/>
  <c r="L49" i="3" l="1"/>
  <c r="K49" i="3"/>
  <c r="J49" i="3"/>
  <c r="J7" i="2" l="1"/>
  <c r="L49" i="1" l="1"/>
  <c r="P40" i="2"/>
  <c r="P41" i="2"/>
  <c r="P42" i="2"/>
  <c r="P43" i="2"/>
  <c r="P44" i="2"/>
  <c r="P45" i="2"/>
  <c r="P46" i="2"/>
  <c r="P47" i="2"/>
  <c r="P48" i="2"/>
  <c r="P39" i="2"/>
  <c r="O29" i="2"/>
  <c r="O30" i="2"/>
  <c r="O31" i="2"/>
  <c r="O32" i="2"/>
  <c r="O33" i="2"/>
  <c r="O34" i="2"/>
  <c r="O35" i="2"/>
  <c r="O36" i="2"/>
  <c r="O37" i="2"/>
  <c r="O38" i="2"/>
  <c r="O28" i="2"/>
  <c r="N23" i="2"/>
  <c r="N24" i="2"/>
  <c r="N25" i="2"/>
  <c r="N26" i="2"/>
  <c r="N27" i="2"/>
  <c r="L50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6" i="2"/>
  <c r="E104" i="2"/>
  <c r="U36" i="3" l="1"/>
  <c r="V36" i="3" s="1"/>
  <c r="Z27" i="3" s="1"/>
  <c r="U37" i="3"/>
  <c r="V37" i="3" s="1"/>
  <c r="Z48" i="3" s="1"/>
  <c r="U38" i="3"/>
  <c r="V38" i="3" s="1"/>
  <c r="Z26" i="3" s="1"/>
  <c r="U39" i="3"/>
  <c r="V39" i="3" s="1"/>
  <c r="Z7" i="3" s="1"/>
  <c r="U40" i="3"/>
  <c r="V40" i="3" s="1"/>
  <c r="Z10" i="3" s="1"/>
  <c r="U41" i="3"/>
  <c r="V41" i="3" s="1"/>
  <c r="Z12" i="3" s="1"/>
  <c r="U42" i="3"/>
  <c r="V42" i="3" s="1"/>
  <c r="Z11" i="3" s="1"/>
  <c r="U43" i="3"/>
  <c r="V43" i="3" s="1"/>
  <c r="Z31" i="3" s="1"/>
  <c r="U44" i="3"/>
  <c r="V44" i="3" s="1"/>
  <c r="U45" i="3"/>
  <c r="V45" i="3" s="1"/>
  <c r="Z37" i="3" s="1"/>
  <c r="U46" i="3"/>
  <c r="V46" i="3" s="1"/>
  <c r="Z39" i="3" s="1"/>
  <c r="U47" i="3"/>
  <c r="V47" i="3" s="1"/>
  <c r="Z13" i="3" s="1"/>
  <c r="U48" i="3"/>
  <c r="V48" i="3" s="1"/>
  <c r="Z20" i="3" s="1"/>
  <c r="U35" i="3"/>
  <c r="V35" i="3" s="1"/>
  <c r="Z23" i="3" s="1"/>
  <c r="V21" i="3"/>
  <c r="Z16" i="3" s="1"/>
  <c r="V22" i="3"/>
  <c r="Z21" i="3" s="1"/>
  <c r="V23" i="3"/>
  <c r="Z25" i="3" s="1"/>
  <c r="V24" i="3"/>
  <c r="Z28" i="3" s="1"/>
  <c r="V25" i="3"/>
  <c r="Z29" i="3" s="1"/>
  <c r="V26" i="3"/>
  <c r="Z30" i="3" s="1"/>
  <c r="V27" i="3"/>
  <c r="Z47" i="3" s="1"/>
  <c r="V20" i="3"/>
  <c r="Z15" i="3" s="1"/>
  <c r="V14" i="3"/>
  <c r="Z8" i="3" s="1"/>
  <c r="V15" i="3"/>
  <c r="Z22" i="3" s="1"/>
  <c r="V16" i="3"/>
  <c r="Z32" i="3" s="1"/>
  <c r="V17" i="3"/>
  <c r="Z38" i="3" s="1"/>
  <c r="V18" i="3"/>
  <c r="Z40" i="3" s="1"/>
  <c r="V19" i="3"/>
  <c r="Z43" i="3" s="1"/>
  <c r="V13" i="3"/>
  <c r="Z6" i="3" s="1"/>
  <c r="V32" i="3"/>
  <c r="V7" i="3"/>
  <c r="Z18" i="3" s="1"/>
  <c r="V8" i="3"/>
  <c r="Z36" i="3" s="1"/>
  <c r="V9" i="3"/>
  <c r="Z45" i="3" s="1"/>
  <c r="V10" i="3"/>
  <c r="Z19" i="3" s="1"/>
  <c r="V11" i="3"/>
  <c r="Z24" i="3" s="1"/>
  <c r="V12" i="3"/>
  <c r="Z33" i="3" s="1"/>
  <c r="Q49" i="3"/>
  <c r="H97" i="3"/>
  <c r="M7" i="3"/>
  <c r="Y32" i="3" s="1"/>
  <c r="M8" i="3"/>
  <c r="Y33" i="3" s="1"/>
  <c r="M9" i="3"/>
  <c r="M10" i="3"/>
  <c r="M11" i="3"/>
  <c r="M13" i="3"/>
  <c r="M15" i="3"/>
  <c r="M16" i="3"/>
  <c r="M17" i="3"/>
  <c r="M24" i="3"/>
  <c r="M25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29" i="3"/>
  <c r="M26" i="3"/>
  <c r="M27" i="3"/>
  <c r="M28" i="3"/>
  <c r="M12" i="3"/>
  <c r="M14" i="3"/>
  <c r="H49" i="3"/>
  <c r="Z9" i="3" l="1"/>
  <c r="Y28" i="3"/>
  <c r="Y27" i="3"/>
  <c r="V33" i="3"/>
  <c r="Z44" i="3" s="1"/>
  <c r="Y16" i="3"/>
  <c r="V31" i="3"/>
  <c r="Z42" i="3" s="1"/>
  <c r="Y7" i="3"/>
  <c r="Y26" i="3"/>
  <c r="Y42" i="3"/>
  <c r="Y37" i="3"/>
  <c r="Y34" i="3"/>
  <c r="Y14" i="3"/>
  <c r="Y24" i="3"/>
  <c r="Y18" i="3"/>
  <c r="Y29" i="3"/>
  <c r="Y22" i="3"/>
  <c r="Y17" i="3"/>
  <c r="Y12" i="3"/>
  <c r="Y13" i="3"/>
  <c r="Y35" i="3"/>
  <c r="Y21" i="3"/>
  <c r="Y41" i="3"/>
  <c r="Y43" i="3"/>
  <c r="Y46" i="3"/>
  <c r="Y45" i="3"/>
  <c r="Y8" i="3"/>
  <c r="Y39" i="3"/>
  <c r="Y9" i="3"/>
  <c r="Y31" i="3"/>
  <c r="Y6" i="3"/>
  <c r="Y25" i="3"/>
  <c r="Y36" i="3"/>
  <c r="Y20" i="3"/>
  <c r="Y11" i="3"/>
  <c r="Y10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6" i="3"/>
  <c r="Z46" i="3" l="1"/>
  <c r="V28" i="3"/>
  <c r="Z14" i="3" s="1"/>
  <c r="V30" i="3"/>
  <c r="D49" i="3"/>
  <c r="S48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6" i="1"/>
  <c r="T17" i="1"/>
  <c r="AC17" i="3" s="1"/>
  <c r="T27" i="1"/>
  <c r="AC27" i="3" s="1"/>
  <c r="T32" i="1"/>
  <c r="AC32" i="3" s="1"/>
  <c r="T39" i="1"/>
  <c r="AC39" i="3" s="1"/>
  <c r="T6" i="1"/>
  <c r="Q27" i="1"/>
  <c r="T15" i="1" s="1"/>
  <c r="Q28" i="1"/>
  <c r="T14" i="1" s="1"/>
  <c r="Q30" i="1"/>
  <c r="T43" i="1" s="1"/>
  <c r="Q32" i="1"/>
  <c r="Q35" i="1"/>
  <c r="T16" i="1" s="1"/>
  <c r="AC16" i="3" s="1"/>
  <c r="Q36" i="1"/>
  <c r="T47" i="1" s="1"/>
  <c r="Q37" i="1"/>
  <c r="Q38" i="1"/>
  <c r="T35" i="1" s="1"/>
  <c r="Q40" i="1"/>
  <c r="Q46" i="1"/>
  <c r="T9" i="1" s="1"/>
  <c r="Q48" i="1"/>
  <c r="P41" i="1"/>
  <c r="Q41" i="1" s="1"/>
  <c r="T44" i="1" s="1"/>
  <c r="P42" i="1"/>
  <c r="Q42" i="1" s="1"/>
  <c r="T34" i="1" s="1"/>
  <c r="P43" i="1"/>
  <c r="Q43" i="1" s="1"/>
  <c r="T18" i="1" s="1"/>
  <c r="P44" i="1"/>
  <c r="Q44" i="1" s="1"/>
  <c r="T29" i="1" s="1"/>
  <c r="AC29" i="3" s="1"/>
  <c r="P45" i="1"/>
  <c r="Q45" i="1" s="1"/>
  <c r="T30" i="1" s="1"/>
  <c r="P46" i="1"/>
  <c r="P47" i="1"/>
  <c r="Q47" i="1" s="1"/>
  <c r="T22" i="1" s="1"/>
  <c r="P48" i="1"/>
  <c r="P40" i="1"/>
  <c r="P39" i="1"/>
  <c r="Q39" i="1" s="1"/>
  <c r="T12" i="1" s="1"/>
  <c r="O30" i="1"/>
  <c r="O31" i="1"/>
  <c r="Q31" i="1" s="1"/>
  <c r="T10" i="1" s="1"/>
  <c r="O32" i="1"/>
  <c r="O33" i="1"/>
  <c r="Q33" i="1" s="1"/>
  <c r="T42" i="1" s="1"/>
  <c r="O34" i="1"/>
  <c r="Q34" i="1" s="1"/>
  <c r="T45" i="1" s="1"/>
  <c r="AC45" i="3" s="1"/>
  <c r="O35" i="1"/>
  <c r="O36" i="1"/>
  <c r="O37" i="1"/>
  <c r="O38" i="1"/>
  <c r="O29" i="1"/>
  <c r="O49" i="1" s="1"/>
  <c r="O28" i="1"/>
  <c r="N25" i="1"/>
  <c r="Q25" i="1" s="1"/>
  <c r="T31" i="1" s="1"/>
  <c r="N26" i="1"/>
  <c r="Q26" i="1" s="1"/>
  <c r="T33" i="1" s="1"/>
  <c r="N27" i="1"/>
  <c r="N24" i="1"/>
  <c r="Q24" i="1" s="1"/>
  <c r="N13" i="1"/>
  <c r="Q13" i="1" s="1"/>
  <c r="T36" i="1" s="1"/>
  <c r="N14" i="1"/>
  <c r="Q14" i="1" s="1"/>
  <c r="T40" i="1" s="1"/>
  <c r="AC40" i="3" s="1"/>
  <c r="N15" i="1"/>
  <c r="Q15" i="1" s="1"/>
  <c r="T26" i="1" s="1"/>
  <c r="N16" i="1"/>
  <c r="Q16" i="1" s="1"/>
  <c r="T25" i="1" s="1"/>
  <c r="N17" i="1"/>
  <c r="Q17" i="1" s="1"/>
  <c r="T20" i="1" s="1"/>
  <c r="N18" i="1"/>
  <c r="Q18" i="1" s="1"/>
  <c r="T28" i="1" s="1"/>
  <c r="N19" i="1"/>
  <c r="Q19" i="1" s="1"/>
  <c r="T38" i="1" s="1"/>
  <c r="N20" i="1"/>
  <c r="Q20" i="1" s="1"/>
  <c r="T7" i="1" s="1"/>
  <c r="N21" i="1"/>
  <c r="Q21" i="1" s="1"/>
  <c r="T13" i="1" s="1"/>
  <c r="AC13" i="3" s="1"/>
  <c r="N22" i="1"/>
  <c r="Q22" i="1" s="1"/>
  <c r="T46" i="1" s="1"/>
  <c r="AC46" i="3" s="1"/>
  <c r="N23" i="1"/>
  <c r="Q23" i="1" s="1"/>
  <c r="T41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Z41" i="3" l="1"/>
  <c r="V29" i="3"/>
  <c r="Z34" i="3" s="1"/>
  <c r="I49" i="1"/>
  <c r="U27" i="1"/>
  <c r="S49" i="1"/>
  <c r="AC34" i="3"/>
  <c r="U34" i="1"/>
  <c r="Q77" i="3" s="1"/>
  <c r="AC44" i="3"/>
  <c r="U44" i="1"/>
  <c r="Q80" i="3" s="1"/>
  <c r="AC18" i="3"/>
  <c r="U18" i="1"/>
  <c r="Q55" i="3" s="1"/>
  <c r="AC43" i="3"/>
  <c r="U43" i="1"/>
  <c r="Q67" i="3" s="1"/>
  <c r="AC12" i="3"/>
  <c r="U12" i="1"/>
  <c r="Q89" i="3" s="1"/>
  <c r="AC9" i="3"/>
  <c r="U9" i="1"/>
  <c r="Q96" i="3" s="1"/>
  <c r="AC14" i="3"/>
  <c r="U14" i="1"/>
  <c r="Q76" i="3" s="1"/>
  <c r="AC7" i="3"/>
  <c r="U7" i="1"/>
  <c r="Q87" i="3" s="1"/>
  <c r="AC33" i="3"/>
  <c r="U33" i="1"/>
  <c r="Q60" i="3" s="1"/>
  <c r="AC20" i="3"/>
  <c r="U20" i="1"/>
  <c r="Q95" i="3" s="1"/>
  <c r="AC31" i="3"/>
  <c r="U31" i="1"/>
  <c r="Q91" i="3" s="1"/>
  <c r="AC42" i="3"/>
  <c r="U42" i="1"/>
  <c r="Q79" i="3" s="1"/>
  <c r="AC15" i="3"/>
  <c r="U15" i="1"/>
  <c r="Q68" i="3" s="1"/>
  <c r="AC47" i="3"/>
  <c r="U47" i="1"/>
  <c r="Q75" i="3" s="1"/>
  <c r="AC38" i="3"/>
  <c r="U38" i="1"/>
  <c r="Q65" i="3" s="1"/>
  <c r="AC22" i="3"/>
  <c r="U22" i="1"/>
  <c r="Q63" i="3" s="1"/>
  <c r="AC25" i="3"/>
  <c r="U25" i="1"/>
  <c r="Q71" i="3" s="1"/>
  <c r="AC30" i="3"/>
  <c r="U30" i="1"/>
  <c r="Q74" i="3" s="1"/>
  <c r="AC35" i="3"/>
  <c r="U35" i="1"/>
  <c r="Q82" i="3" s="1"/>
  <c r="AC36" i="3"/>
  <c r="U36" i="1"/>
  <c r="Q56" i="3" s="1"/>
  <c r="AC28" i="3"/>
  <c r="U28" i="1"/>
  <c r="Q72" i="3" s="1"/>
  <c r="AC41" i="3"/>
  <c r="U41" i="1"/>
  <c r="Q78" i="3" s="1"/>
  <c r="AC26" i="3"/>
  <c r="U26" i="1"/>
  <c r="Q86" i="3" s="1"/>
  <c r="AC10" i="3"/>
  <c r="U10" i="1"/>
  <c r="Q88" i="3" s="1"/>
  <c r="Q29" i="1"/>
  <c r="T21" i="1" s="1"/>
  <c r="AC21" i="3" s="1"/>
  <c r="U39" i="1"/>
  <c r="Q93" i="3" s="1"/>
  <c r="U40" i="1"/>
  <c r="Q66" i="3" s="1"/>
  <c r="U32" i="1"/>
  <c r="Q64" i="3" s="1"/>
  <c r="U16" i="1"/>
  <c r="Q69" i="3" s="1"/>
  <c r="U46" i="1"/>
  <c r="Q81" i="3" s="1"/>
  <c r="U45" i="1"/>
  <c r="Q57" i="3" s="1"/>
  <c r="U29" i="1"/>
  <c r="Q73" i="3" s="1"/>
  <c r="U13" i="1"/>
  <c r="Q94" i="3" s="1"/>
  <c r="U17" i="1"/>
  <c r="Q54" i="3" s="1"/>
  <c r="P49" i="1"/>
  <c r="J2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U21" i="1" l="1"/>
  <c r="Q70" i="3" s="1"/>
  <c r="H49" i="1"/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6" i="2"/>
  <c r="Q39" i="2"/>
  <c r="T36" i="2" s="1"/>
  <c r="Q36" i="2"/>
  <c r="T6" i="2" s="1"/>
  <c r="Q37" i="2"/>
  <c r="T12" i="2" s="1"/>
  <c r="Q38" i="2"/>
  <c r="T47" i="2" s="1"/>
  <c r="Q40" i="2"/>
  <c r="T34" i="2" s="1"/>
  <c r="Q41" i="2"/>
  <c r="T18" i="2" s="1"/>
  <c r="Q42" i="2"/>
  <c r="T30" i="2" s="1"/>
  <c r="Q43" i="2"/>
  <c r="T9" i="2" s="1"/>
  <c r="Q44" i="2"/>
  <c r="T45" i="2" s="1"/>
  <c r="Q45" i="2"/>
  <c r="T29" i="2" s="1"/>
  <c r="Q46" i="2"/>
  <c r="T32" i="2" s="1"/>
  <c r="Q47" i="2"/>
  <c r="T14" i="2" s="1"/>
  <c r="Q48" i="2"/>
  <c r="T22" i="2" s="1"/>
  <c r="Q35" i="2"/>
  <c r="T35" i="2" s="1"/>
  <c r="Q34" i="2"/>
  <c r="T16" i="2" s="1"/>
  <c r="Q31" i="2"/>
  <c r="T44" i="2" s="1"/>
  <c r="Q32" i="2"/>
  <c r="T10" i="2" s="1"/>
  <c r="Q33" i="2"/>
  <c r="T21" i="2" s="1"/>
  <c r="Q28" i="2"/>
  <c r="T17" i="2" s="1"/>
  <c r="Q29" i="2"/>
  <c r="T43" i="2" s="1"/>
  <c r="Q30" i="2"/>
  <c r="T42" i="2" s="1"/>
  <c r="Q24" i="2"/>
  <c r="T31" i="2" s="1"/>
  <c r="AB31" i="3" s="1"/>
  <c r="AE31" i="3" s="1"/>
  <c r="AI31" i="3" s="1"/>
  <c r="Q25" i="2"/>
  <c r="T15" i="2" s="1"/>
  <c r="Q26" i="2"/>
  <c r="T27" i="2" s="1"/>
  <c r="Q27" i="2"/>
  <c r="T33" i="2" s="1"/>
  <c r="Q23" i="2"/>
  <c r="T41" i="2" s="1"/>
  <c r="Q22" i="2"/>
  <c r="T28" i="2" s="1"/>
  <c r="Q15" i="2"/>
  <c r="Q16" i="2"/>
  <c r="Q17" i="2"/>
  <c r="Q18" i="2"/>
  <c r="Q19" i="2"/>
  <c r="T46" i="2" s="1"/>
  <c r="Q20" i="2"/>
  <c r="Q21" i="2"/>
  <c r="T39" i="2" s="1"/>
  <c r="N12" i="1"/>
  <c r="Q12" i="1" s="1"/>
  <c r="T11" i="1" s="1"/>
  <c r="Q14" i="2"/>
  <c r="Q7" i="2"/>
  <c r="T8" i="2" s="1"/>
  <c r="Q8" i="2"/>
  <c r="T19" i="2" s="1"/>
  <c r="Q9" i="2"/>
  <c r="Q10" i="2"/>
  <c r="Q11" i="2"/>
  <c r="Q12" i="2"/>
  <c r="Q13" i="2"/>
  <c r="T24" i="2" s="1"/>
  <c r="L49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6" i="2"/>
  <c r="X6" i="2"/>
  <c r="AC11" i="3" l="1"/>
  <c r="U11" i="1"/>
  <c r="Q90" i="3" s="1"/>
  <c r="T11" i="2"/>
  <c r="AB11" i="3" s="1"/>
  <c r="T38" i="2"/>
  <c r="U38" i="2" s="1"/>
  <c r="T40" i="2"/>
  <c r="AB40" i="3" s="1"/>
  <c r="T37" i="2"/>
  <c r="AB37" i="3" s="1"/>
  <c r="T13" i="2"/>
  <c r="AB13" i="3" s="1"/>
  <c r="AE13" i="3" s="1"/>
  <c r="AI13" i="3" s="1"/>
  <c r="T20" i="2"/>
  <c r="U20" i="2" s="1"/>
  <c r="S49" i="2"/>
  <c r="T7" i="2"/>
  <c r="U7" i="2" s="1"/>
  <c r="T48" i="2"/>
  <c r="AB48" i="3" s="1"/>
  <c r="T25" i="2"/>
  <c r="AB25" i="3" s="1"/>
  <c r="AE25" i="3" s="1"/>
  <c r="AI25" i="3" s="1"/>
  <c r="T26" i="2"/>
  <c r="AB26" i="3" s="1"/>
  <c r="AE26" i="3" s="1"/>
  <c r="AI26" i="3" s="1"/>
  <c r="AB34" i="3"/>
  <c r="AE34" i="3" s="1"/>
  <c r="AI34" i="3" s="1"/>
  <c r="U34" i="2"/>
  <c r="AB12" i="3"/>
  <c r="AE12" i="3" s="1"/>
  <c r="AI12" i="3" s="1"/>
  <c r="U12" i="2"/>
  <c r="AB36" i="3"/>
  <c r="AE36" i="3" s="1"/>
  <c r="AI36" i="3" s="1"/>
  <c r="U36" i="2"/>
  <c r="AB46" i="3"/>
  <c r="AE46" i="3" s="1"/>
  <c r="AI46" i="3" s="1"/>
  <c r="U46" i="2"/>
  <c r="AB28" i="3"/>
  <c r="AE28" i="3" s="1"/>
  <c r="AI28" i="3" s="1"/>
  <c r="U28" i="2"/>
  <c r="AB45" i="3"/>
  <c r="AE45" i="3" s="1"/>
  <c r="AI45" i="3" s="1"/>
  <c r="U45" i="2"/>
  <c r="AB38" i="3"/>
  <c r="AB29" i="3"/>
  <c r="AE29" i="3" s="1"/>
  <c r="AI29" i="3" s="1"/>
  <c r="U29" i="2"/>
  <c r="AB17" i="3"/>
  <c r="U17" i="2"/>
  <c r="AB44" i="3"/>
  <c r="U44" i="2"/>
  <c r="AB42" i="3"/>
  <c r="AE42" i="3" s="1"/>
  <c r="AI42" i="3" s="1"/>
  <c r="U42" i="2"/>
  <c r="AB32" i="3"/>
  <c r="AE32" i="3" s="1"/>
  <c r="AI32" i="3" s="1"/>
  <c r="U32" i="2"/>
  <c r="AB21" i="3"/>
  <c r="AE21" i="3" s="1"/>
  <c r="AI21" i="3" s="1"/>
  <c r="U21" i="2"/>
  <c r="U37" i="2"/>
  <c r="AB27" i="3"/>
  <c r="AE27" i="3" s="1"/>
  <c r="AI27" i="3" s="1"/>
  <c r="U27" i="2"/>
  <c r="AB9" i="3"/>
  <c r="AE9" i="3" s="1"/>
  <c r="AI9" i="3" s="1"/>
  <c r="U9" i="2"/>
  <c r="AB33" i="3"/>
  <c r="AE33" i="3" s="1"/>
  <c r="AI33" i="3" s="1"/>
  <c r="U33" i="2"/>
  <c r="AB47" i="3"/>
  <c r="U47" i="2"/>
  <c r="AB41" i="3"/>
  <c r="AE41" i="3" s="1"/>
  <c r="AI41" i="3" s="1"/>
  <c r="U41" i="2"/>
  <c r="AB35" i="3"/>
  <c r="U35" i="2"/>
  <c r="AB22" i="3"/>
  <c r="AE22" i="3" s="1"/>
  <c r="AI22" i="3" s="1"/>
  <c r="U22" i="2"/>
  <c r="AB14" i="3"/>
  <c r="AE14" i="3" s="1"/>
  <c r="AI14" i="3" s="1"/>
  <c r="U14" i="2"/>
  <c r="AB8" i="3"/>
  <c r="U8" i="2"/>
  <c r="AB30" i="3"/>
  <c r="U30" i="2"/>
  <c r="AB15" i="3"/>
  <c r="U15" i="2"/>
  <c r="AB24" i="3"/>
  <c r="U24" i="2"/>
  <c r="AB39" i="3"/>
  <c r="AE39" i="3" s="1"/>
  <c r="AI39" i="3" s="1"/>
  <c r="U39" i="2"/>
  <c r="AB10" i="3"/>
  <c r="AE10" i="3" s="1"/>
  <c r="AI10" i="3" s="1"/>
  <c r="U10" i="2"/>
  <c r="AB16" i="3"/>
  <c r="AE16" i="3" s="1"/>
  <c r="AI16" i="3" s="1"/>
  <c r="U16" i="2"/>
  <c r="AB19" i="3"/>
  <c r="U19" i="2"/>
  <c r="AB43" i="3"/>
  <c r="AE43" i="3" s="1"/>
  <c r="AI43" i="3" s="1"/>
  <c r="U43" i="2"/>
  <c r="AB18" i="3"/>
  <c r="AE18" i="3" s="1"/>
  <c r="AI18" i="3" s="1"/>
  <c r="U18" i="2"/>
  <c r="U31" i="2"/>
  <c r="Z49" i="2"/>
  <c r="Y49" i="2"/>
  <c r="X7" i="2"/>
  <c r="I7" i="2" s="1"/>
  <c r="X8" i="2"/>
  <c r="I8" i="2" s="1"/>
  <c r="X9" i="2"/>
  <c r="I9" i="2" s="1"/>
  <c r="X10" i="2"/>
  <c r="I10" i="2" s="1"/>
  <c r="X11" i="2"/>
  <c r="I11" i="2" s="1"/>
  <c r="X12" i="2"/>
  <c r="I12" i="2" s="1"/>
  <c r="X13" i="2"/>
  <c r="I13" i="2" s="1"/>
  <c r="X14" i="2"/>
  <c r="I14" i="2" s="1"/>
  <c r="X15" i="2"/>
  <c r="I15" i="2" s="1"/>
  <c r="X16" i="2"/>
  <c r="I16" i="2" s="1"/>
  <c r="X17" i="2"/>
  <c r="I17" i="2" s="1"/>
  <c r="X18" i="2"/>
  <c r="I18" i="2" s="1"/>
  <c r="X19" i="2"/>
  <c r="I19" i="2" s="1"/>
  <c r="X20" i="2"/>
  <c r="I20" i="2" s="1"/>
  <c r="X21" i="2"/>
  <c r="I21" i="2" s="1"/>
  <c r="X22" i="2"/>
  <c r="I22" i="2" s="1"/>
  <c r="X23" i="2"/>
  <c r="I23" i="2" s="1"/>
  <c r="X24" i="2"/>
  <c r="I24" i="2" s="1"/>
  <c r="X25" i="2"/>
  <c r="I25" i="2" s="1"/>
  <c r="X26" i="2"/>
  <c r="I26" i="2" s="1"/>
  <c r="X27" i="2"/>
  <c r="I27" i="2" s="1"/>
  <c r="X28" i="2"/>
  <c r="I28" i="2" s="1"/>
  <c r="X29" i="2"/>
  <c r="I29" i="2" s="1"/>
  <c r="X30" i="2"/>
  <c r="I30" i="2" s="1"/>
  <c r="X31" i="2"/>
  <c r="I31" i="2" s="1"/>
  <c r="X32" i="2"/>
  <c r="I32" i="2" s="1"/>
  <c r="X33" i="2"/>
  <c r="I33" i="2" s="1"/>
  <c r="X34" i="2"/>
  <c r="I34" i="2" s="1"/>
  <c r="X35" i="2"/>
  <c r="I35" i="2" s="1"/>
  <c r="X36" i="2"/>
  <c r="I36" i="2" s="1"/>
  <c r="X37" i="2"/>
  <c r="I37" i="2" s="1"/>
  <c r="X38" i="2"/>
  <c r="I38" i="2" s="1"/>
  <c r="X39" i="2"/>
  <c r="I39" i="2" s="1"/>
  <c r="X40" i="2"/>
  <c r="I40" i="2" s="1"/>
  <c r="X41" i="2"/>
  <c r="I41" i="2" s="1"/>
  <c r="X42" i="2"/>
  <c r="I42" i="2" s="1"/>
  <c r="X43" i="2"/>
  <c r="I43" i="2" s="1"/>
  <c r="X44" i="2"/>
  <c r="I44" i="2" s="1"/>
  <c r="X45" i="2"/>
  <c r="I45" i="2" s="1"/>
  <c r="X46" i="2"/>
  <c r="I46" i="2" s="1"/>
  <c r="X47" i="2"/>
  <c r="I47" i="2" s="1"/>
  <c r="X48" i="2"/>
  <c r="I48" i="2" s="1"/>
  <c r="AE11" i="3" l="1"/>
  <c r="AI11" i="3" s="1"/>
  <c r="U11" i="2"/>
  <c r="AB20" i="3"/>
  <c r="AE20" i="3" s="1"/>
  <c r="AI20" i="3" s="1"/>
  <c r="U40" i="2"/>
  <c r="AB7" i="3"/>
  <c r="AE7" i="3" s="1"/>
  <c r="AI7" i="3" s="1"/>
  <c r="U25" i="2"/>
  <c r="U13" i="2"/>
  <c r="U26" i="2"/>
  <c r="U48" i="2"/>
  <c r="X49" i="2"/>
  <c r="H8" i="2" l="1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J30" i="2" s="1"/>
  <c r="H31" i="2"/>
  <c r="J31" i="2" s="1"/>
  <c r="H32" i="2"/>
  <c r="J32" i="2" s="1"/>
  <c r="H33" i="2"/>
  <c r="J33" i="2" s="1"/>
  <c r="H34" i="2"/>
  <c r="J34" i="2" s="1"/>
  <c r="H35" i="2"/>
  <c r="J35" i="2" s="1"/>
  <c r="H36" i="2"/>
  <c r="J36" i="2" s="1"/>
  <c r="H37" i="2"/>
  <c r="J37" i="2" s="1"/>
  <c r="H38" i="2"/>
  <c r="J38" i="2" s="1"/>
  <c r="H39" i="2"/>
  <c r="J39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H48" i="2"/>
  <c r="J48" i="2" s="1"/>
  <c r="H6" i="2"/>
  <c r="H49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6" i="2"/>
  <c r="E49" i="2"/>
  <c r="F49" i="2" l="1"/>
  <c r="N11" i="1" l="1"/>
  <c r="Q11" i="1" s="1"/>
  <c r="T37" i="1" s="1"/>
  <c r="N10" i="1"/>
  <c r="Q10" i="1" s="1"/>
  <c r="T24" i="1" s="1"/>
  <c r="N9" i="1"/>
  <c r="Q9" i="1" s="1"/>
  <c r="T48" i="1" s="1"/>
  <c r="N8" i="1"/>
  <c r="Q8" i="1" s="1"/>
  <c r="T19" i="1" s="1"/>
  <c r="N7" i="1"/>
  <c r="Q7" i="1" s="1"/>
  <c r="T8" i="1" s="1"/>
  <c r="N6" i="1"/>
  <c r="N49" i="1" s="1"/>
  <c r="AC48" i="3" l="1"/>
  <c r="U48" i="1"/>
  <c r="Q85" i="3" s="1"/>
  <c r="AC8" i="3"/>
  <c r="AE8" i="3" s="1"/>
  <c r="AI8" i="3" s="1"/>
  <c r="U8" i="1"/>
  <c r="Q62" i="3" s="1"/>
  <c r="AC19" i="3"/>
  <c r="U19" i="1"/>
  <c r="Q58" i="3" s="1"/>
  <c r="AC24" i="3"/>
  <c r="AE24" i="3" s="1"/>
  <c r="AI24" i="3" s="1"/>
  <c r="U24" i="1"/>
  <c r="Q59" i="3" s="1"/>
  <c r="AC37" i="3"/>
  <c r="AE37" i="3" s="1"/>
  <c r="AI37" i="3" s="1"/>
  <c r="U37" i="1"/>
  <c r="Q92" i="3" s="1"/>
  <c r="M23" i="3"/>
  <c r="Y47" i="3" s="1"/>
  <c r="AE47" i="3" s="1"/>
  <c r="AI47" i="3" s="1"/>
  <c r="M20" i="3"/>
  <c r="M18" i="3"/>
  <c r="Y40" i="3" s="1"/>
  <c r="AE40" i="3" s="1"/>
  <c r="AI40" i="3" s="1"/>
  <c r="M21" i="3"/>
  <c r="M22" i="3"/>
  <c r="Y44" i="3" s="1"/>
  <c r="AE44" i="3" s="1"/>
  <c r="AI44" i="3" s="1"/>
  <c r="Y38" i="3" l="1"/>
  <c r="AE38" i="3" s="1"/>
  <c r="AI38" i="3" s="1"/>
  <c r="Y23" i="3"/>
  <c r="P49" i="2"/>
  <c r="P50" i="2" s="1"/>
  <c r="O49" i="2"/>
  <c r="O50" i="2" s="1"/>
  <c r="M19" i="3" l="1"/>
  <c r="H50" i="3"/>
  <c r="Q50" i="3"/>
  <c r="I6" i="2"/>
  <c r="F6" i="1"/>
  <c r="Q6" i="1"/>
  <c r="T23" i="1" s="1"/>
  <c r="E49" i="1"/>
  <c r="L50" i="1"/>
  <c r="X49" i="1"/>
  <c r="Y49" i="1"/>
  <c r="Z49" i="1"/>
  <c r="AB49" i="1"/>
  <c r="AC49" i="1"/>
  <c r="AD49" i="1"/>
  <c r="AE49" i="1"/>
  <c r="AF49" i="1"/>
  <c r="AG49" i="1"/>
  <c r="AH49" i="1"/>
  <c r="Y48" i="3" l="1"/>
  <c r="AE48" i="3" s="1"/>
  <c r="AI48" i="3" s="1"/>
  <c r="Y15" i="3"/>
  <c r="AE15" i="3" s="1"/>
  <c r="AI15" i="3" s="1"/>
  <c r="V6" i="3"/>
  <c r="S49" i="3"/>
  <c r="S50" i="3" s="1"/>
  <c r="M6" i="3"/>
  <c r="Y30" i="3" s="1"/>
  <c r="AE30" i="3" s="1"/>
  <c r="AI30" i="3" s="1"/>
  <c r="J50" i="3"/>
  <c r="AC23" i="3"/>
  <c r="U23" i="1"/>
  <c r="Q83" i="3" s="1"/>
  <c r="T49" i="1"/>
  <c r="Q6" i="2"/>
  <c r="N49" i="2"/>
  <c r="N50" i="2" s="1"/>
  <c r="Y19" i="3"/>
  <c r="AB6" i="3"/>
  <c r="AC6" i="3"/>
  <c r="N50" i="1"/>
  <c r="I49" i="2"/>
  <c r="Q49" i="1"/>
  <c r="P50" i="1"/>
  <c r="F49" i="1"/>
  <c r="O50" i="1"/>
  <c r="AC49" i="3" l="1"/>
  <c r="M49" i="3"/>
  <c r="Z17" i="3"/>
  <c r="Q49" i="2"/>
  <c r="T23" i="2"/>
  <c r="AE19" i="3"/>
  <c r="AI19" i="3" s="1"/>
  <c r="Y49" i="3"/>
  <c r="U6" i="2"/>
  <c r="AE6" i="3"/>
  <c r="U6" i="1"/>
  <c r="U49" i="1" l="1"/>
  <c r="Q61" i="3"/>
  <c r="Q97" i="3" s="1"/>
  <c r="AE17" i="3"/>
  <c r="AI17" i="3" s="1"/>
  <c r="AB23" i="3"/>
  <c r="U23" i="2"/>
  <c r="T49" i="2"/>
  <c r="U49" i="2" s="1"/>
  <c r="K50" i="3"/>
  <c r="AI6" i="3"/>
  <c r="AE23" i="3" l="1"/>
  <c r="AI23" i="3" s="1"/>
  <c r="AB49" i="3"/>
  <c r="L50" i="3"/>
  <c r="AE71" i="3" l="1"/>
  <c r="D70" i="3"/>
  <c r="AE70" i="3"/>
  <c r="D69" i="3"/>
  <c r="AE69" i="3"/>
  <c r="D71" i="3"/>
  <c r="AI71" i="3" l="1"/>
  <c r="AE72" i="3"/>
  <c r="D72" i="3"/>
  <c r="D73" i="3" s="1"/>
  <c r="AI69" i="3"/>
  <c r="G44" i="2" l="1"/>
  <c r="G22" i="2"/>
  <c r="G33" i="2"/>
  <c r="G24" i="2"/>
  <c r="G23" i="2"/>
  <c r="G42" i="2"/>
  <c r="G29" i="2"/>
  <c r="G48" i="2"/>
  <c r="G31" i="2"/>
  <c r="G40" i="2"/>
  <c r="G43" i="2"/>
  <c r="G46" i="2"/>
  <c r="G28" i="2"/>
  <c r="G38" i="2"/>
  <c r="G26" i="2"/>
  <c r="G20" i="2"/>
  <c r="G30" i="2"/>
  <c r="G41" i="2"/>
  <c r="G39" i="2"/>
  <c r="G21" i="2"/>
  <c r="G34" i="2"/>
  <c r="G36" i="2"/>
  <c r="G27" i="2"/>
  <c r="G37" i="2"/>
  <c r="G32" i="2"/>
  <c r="G25" i="2"/>
  <c r="G45" i="2"/>
  <c r="G35" i="2"/>
  <c r="G47" i="2"/>
  <c r="G16" i="2"/>
  <c r="G11" i="2"/>
  <c r="G9" i="2"/>
  <c r="G7" i="2"/>
  <c r="G15" i="2"/>
  <c r="G10" i="2"/>
  <c r="J6" i="2"/>
  <c r="G18" i="2"/>
  <c r="G14" i="2"/>
  <c r="G12" i="2"/>
  <c r="G13" i="2"/>
  <c r="G8" i="2"/>
  <c r="G17" i="2"/>
  <c r="G6" i="2"/>
  <c r="G19" i="2"/>
  <c r="J49" i="2" l="1"/>
  <c r="J49" i="1" l="1"/>
  <c r="G6" i="1"/>
  <c r="J6" i="1" s="1"/>
  <c r="U34" i="3"/>
  <c r="U49" i="3" s="1"/>
  <c r="U50" i="3" s="1"/>
  <c r="T49" i="3"/>
  <c r="T50" i="3" s="1"/>
  <c r="V34" i="3" l="1"/>
  <c r="V49" i="3" l="1"/>
  <c r="Z35" i="3"/>
  <c r="AE35" i="3" l="1"/>
  <c r="Z49" i="3"/>
  <c r="AI35" i="3" l="1"/>
  <c r="AI49" i="3" s="1"/>
  <c r="AE49" i="3"/>
  <c r="AE73" i="3" s="1"/>
</calcChain>
</file>

<file path=xl/comments1.xml><?xml version="1.0" encoding="utf-8"?>
<comments xmlns="http://schemas.openxmlformats.org/spreadsheetml/2006/main">
  <authors>
    <author>Valentina Calabrese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Valentina Calabrese:</t>
        </r>
        <r>
          <rPr>
            <sz val="9"/>
            <color indexed="81"/>
            <rFont val="Tahoma"/>
            <family val="2"/>
          </rPr>
          <t xml:space="preserve">
dato come da delibera n. 916 del 6.5.2024 </t>
        </r>
      </text>
    </comment>
    <comment ref="E35" authorId="0" shapeId="0">
      <text>
        <r>
          <rPr>
            <sz val="9"/>
            <color indexed="81"/>
            <rFont val="Tahoma"/>
            <family val="2"/>
          </rPr>
          <t xml:space="preserve">in delibera viene indicato: Card. 9.000 + ch.vas. 4.800
</t>
        </r>
      </text>
    </comment>
    <comment ref="E36" authorId="0" shapeId="0">
      <text>
        <r>
          <rPr>
            <sz val="9"/>
            <color indexed="81"/>
            <rFont val="Tahoma"/>
            <family val="2"/>
          </rPr>
          <t xml:space="preserve">in delibera viene indicato: 15.000 + ch.vas. 7.600
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 xml:space="preserve">in delibera viene indicato: 9.000 + ch.vas. 1.00
</t>
        </r>
      </text>
    </comment>
    <comment ref="E39" authorId="0" shapeId="0">
      <text>
        <r>
          <rPr>
            <sz val="9"/>
            <color indexed="81"/>
            <rFont val="Tahoma"/>
            <family val="2"/>
          </rPr>
          <t xml:space="preserve">in delibera viene indicato: 8.000 + ch.vas. 4.000
</t>
        </r>
      </text>
    </comment>
    <comment ref="E44" authorId="0" shapeId="0">
      <text>
        <r>
          <rPr>
            <sz val="9"/>
            <color indexed="81"/>
            <rFont val="Tahoma"/>
            <family val="2"/>
          </rPr>
          <t xml:space="preserve">in delibera viene indicato: 14.000 + ch.vas. 4.200
</t>
        </r>
      </text>
    </comment>
    <comment ref="E47" authorId="0" shapeId="0">
      <text>
        <r>
          <rPr>
            <sz val="9"/>
            <color indexed="81"/>
            <rFont val="Tahoma"/>
            <family val="2"/>
          </rPr>
          <t xml:space="preserve">in delibera viene indicato: 17.000 + ch.vas. 7.000
</t>
        </r>
      </text>
    </comment>
  </commentList>
</comments>
</file>

<file path=xl/comments2.xml><?xml version="1.0" encoding="utf-8"?>
<comments xmlns="http://schemas.openxmlformats.org/spreadsheetml/2006/main">
  <authors>
    <author>Utente</author>
  </authors>
  <commentList>
    <comment ref="S87" authorId="0" shapeId="0">
      <text>
        <r>
          <rPr>
            <b/>
            <sz val="9"/>
            <color indexed="81"/>
            <rFont val="Tahoma"/>
            <family val="2"/>
          </rPr>
          <t>squadratura nella cella S20 da azzerare</t>
        </r>
      </text>
    </comment>
  </commentList>
</comments>
</file>

<file path=xl/sharedStrings.xml><?xml version="1.0" encoding="utf-8"?>
<sst xmlns="http://schemas.openxmlformats.org/spreadsheetml/2006/main" count="423" uniqueCount="145">
  <si>
    <t>graduatoria</t>
  </si>
  <si>
    <t>Tetto NETTO 2024 provv.rio</t>
  </si>
  <si>
    <t>cod. NSIS</t>
  </si>
  <si>
    <t>ordinamento per codice NSIS</t>
  </si>
  <si>
    <t>1/3 tetto:</t>
  </si>
  <si>
    <t>Totale Branca</t>
  </si>
  <si>
    <t>regione</t>
  </si>
  <si>
    <t>NETTO</t>
  </si>
  <si>
    <t>LORDO</t>
  </si>
  <si>
    <t>NUM</t>
  </si>
  <si>
    <t>3°</t>
  </si>
  <si>
    <t>2°</t>
  </si>
  <si>
    <t>1°</t>
  </si>
  <si>
    <t>€ VMP</t>
  </si>
  <si>
    <t>Denominazione struttura erogatrice</t>
  </si>
  <si>
    <t>NSIS_23</t>
  </si>
  <si>
    <t>OLTRE il 10% di extra tetto</t>
  </si>
  <si>
    <t>entro il 10% di extra tetto</t>
  </si>
  <si>
    <t>entro il tetto di spesa</t>
  </si>
  <si>
    <t>per altri controlli</t>
  </si>
  <si>
    <t>superamento VMP</t>
  </si>
  <si>
    <t>eccedenza vs. C.O.M.</t>
  </si>
  <si>
    <t>eccedenza fuori regione</t>
  </si>
  <si>
    <t>% fuori</t>
  </si>
  <si>
    <t>Consuntivo 2023</t>
  </si>
  <si>
    <t>(1°: + 3%;   2°: 0%;   3°: -3%)</t>
  </si>
  <si>
    <t>Graduatoria</t>
  </si>
  <si>
    <t>Tetto NETTO 2023</t>
  </si>
  <si>
    <t>codice NSIS</t>
  </si>
  <si>
    <t>Branca: _______________________</t>
  </si>
  <si>
    <t>NETTO LIQUIDABILE (prima della RTU)</t>
  </si>
  <si>
    <t>abbattimenti del fatturato NETTO ticket (prima della RTU)</t>
  </si>
  <si>
    <t>Formazione dei tre Gruppi</t>
  </si>
  <si>
    <t>Cons.vo 2023 NETTO Liquidato</t>
  </si>
  <si>
    <t>Tetto di spesa NETTA 2023</t>
  </si>
  <si>
    <t>valore teorico massimo di produzione
COM x VMP</t>
  </si>
  <si>
    <t>C.O.M. vigente dal 01.01.2024</t>
  </si>
  <si>
    <t>VMP cons.vo 2023</t>
  </si>
  <si>
    <t>Classe VMP per il 2023</t>
  </si>
  <si>
    <t>ASL:</t>
  </si>
  <si>
    <t>Per memoria. dati consuntivi 2023 forniti dalla ASL:</t>
  </si>
  <si>
    <t>Cons.vo 2022 NETTO Liquidato</t>
  </si>
  <si>
    <t>Tetto di spesa NETTA 2022</t>
  </si>
  <si>
    <t>C.O.M. vigente dal 01.01.2023</t>
  </si>
  <si>
    <t>VMP cons.vo 2022</t>
  </si>
  <si>
    <t>punteggio Indicatori</t>
  </si>
  <si>
    <t>come era (corretto)</t>
  </si>
  <si>
    <t>Classe VMP per il 2024</t>
  </si>
  <si>
    <t>INDICE di col. 10</t>
  </si>
  <si>
    <t>Modifica del tetto NETTO 2023</t>
  </si>
  <si>
    <t>ordinamento per INDICE</t>
  </si>
  <si>
    <t>Modifica del tetto NETTO 2024</t>
  </si>
  <si>
    <t>INDICE: Tetto 2024 Teorico vs Tetto 2023 e Liquidato 2023 (2)</t>
  </si>
  <si>
    <t>INDICE: Tetto 2023 Teorico vs Tetto 2022 e Liquidato 2022 (2)</t>
  </si>
  <si>
    <t>Tetto TEORICO 2023
(1)</t>
  </si>
  <si>
    <t>Tetto Teorico 2024
(1)</t>
  </si>
  <si>
    <t>"TETTO BASE" 2023: importi ordinati x NSIS</t>
  </si>
  <si>
    <t>NSIS</t>
  </si>
  <si>
    <t>NETTO 2023 col. 12</t>
  </si>
  <si>
    <t>modifica da col. 17</t>
  </si>
  <si>
    <t>BASE 2023
col. 12 + 17</t>
  </si>
  <si>
    <t>"TETTO BASE" 2024: importi ordinati x NSIS</t>
  </si>
  <si>
    <t>NETTO 2024 col. 12</t>
  </si>
  <si>
    <t>BASE 2024
col. 12 + 17</t>
  </si>
  <si>
    <t>Variazione per Indicatori di Performance sui dati di attività del 2022 e del 2023</t>
  </si>
  <si>
    <t>Tetto BASE 2023</t>
  </si>
  <si>
    <t>Tetto BASE 2024</t>
  </si>
  <si>
    <r>
      <t xml:space="preserve">Tetto Base 2024 da:
</t>
    </r>
    <r>
      <rPr>
        <b/>
        <sz val="8"/>
        <color theme="1"/>
        <rFont val="Calibri"/>
        <family val="2"/>
        <scheme val="minor"/>
      </rPr>
      <t xml:space="preserve"> RAD_02 col 21</t>
    </r>
  </si>
  <si>
    <t>Tetto Netto 2024 provv.rio (DGRC 800/23)</t>
  </si>
  <si>
    <t>25 = 21+...+24</t>
  </si>
  <si>
    <t>Variaz % totale vs Tetto di spesa NETTA 2024 provv.rio</t>
  </si>
  <si>
    <t>ordinamento in base al punteggio Indicatori di Performance sui dati consuntivi 2023</t>
  </si>
  <si>
    <t>ordinamento in base al punteggio Indicatori di Performance sui dati consuntivi 2022</t>
  </si>
  <si>
    <t>Punteggio Indicatori di Performance</t>
  </si>
  <si>
    <t>da col. 11
"per il 2023"</t>
  </si>
  <si>
    <t>da col. 19:
"per il 2024"</t>
  </si>
  <si>
    <t>Ordinamento per codice NSIS</t>
  </si>
  <si>
    <t>TOTALE variazioni
"per il 2023"
più
"per il 2024"</t>
  </si>
  <si>
    <t>Variazione del Tetto base "per il 2023": da RAD_01 col. 20</t>
  </si>
  <si>
    <t>Variazione del Tetto base "per il 2024": da RAD_02 col. 20</t>
  </si>
  <si>
    <t>ordinamento in base all'INDICE</t>
  </si>
  <si>
    <t>Variazione da applicare sul tetto BASE 2023</t>
  </si>
  <si>
    <t>Variazione da applicare sul tetto BASE 2024</t>
  </si>
  <si>
    <t>(2) Importo di col. 7 diviso per la media semplice degli importi di col. 8 e 9, purchè siano valorizzati entrambi: altrimenti, diviso l'unico imprto valorizzato. Se mancano entrambi, si ha: "n.v." = NON VALORIZZATO</t>
  </si>
  <si>
    <t>CARDIOLOGIA</t>
  </si>
  <si>
    <t>CARDIOLOGIA: Conteggio TOTALE variazioni da applicare sul TETTO 2024 provv.rio</t>
  </si>
  <si>
    <t>CARDIOLOGIA: conteggio del "tetto BASE" 2024 in relazione alla COM al 01.01.2024 e al TETTO e alla produzione 2023</t>
  </si>
  <si>
    <t>CARDIOLOGIA: conteggio del "tetto BASE" 2023 in relazione alla COM al 01.01.2023 e al TETTO e alla produzione 2022</t>
  </si>
  <si>
    <t>(1) Importi di col. 6 rapportati al Tetto Netto complessivo della branca per il 2024, esposto nel rigo di Totale</t>
  </si>
  <si>
    <t>n.v.</t>
  </si>
  <si>
    <t>Subtot con variaz finale (+)</t>
  </si>
  <si>
    <t>Subtot con variaz finale (=)</t>
  </si>
  <si>
    <t>Subtot con variaz finale (-)</t>
  </si>
  <si>
    <t>(1°: + 2%;   2°: 0%;   3°: -2%)</t>
  </si>
  <si>
    <t>ISTITUTO CARDIOLOGICO MEDITERRANEO S.R.L.</t>
  </si>
  <si>
    <t>EMINA SRL (ex 510251 Studio Iaccarino)</t>
  </si>
  <si>
    <t>CLINICA MEDITERRANEA SPA  (LABORATORIO DI ANALISI)</t>
  </si>
  <si>
    <t>CLINIC CENTER S.P.A. - (CENTRO DI RIABILITAZIONE EX ART. 44 )</t>
  </si>
  <si>
    <t>CENTRO DI CARDIOLOGIA PREVENTIVA DEL PROF. L. D'ANDREA S.R.L.</t>
  </si>
  <si>
    <t>CENTRO CARDIOLOGICO NARDI S.A.S.</t>
  </si>
  <si>
    <t>CARDIO VASCULAR CENTER S.A.S. DI A. VECCHIONI</t>
  </si>
  <si>
    <t>DOTT. ESPOSITO CLAUDIO</t>
  </si>
  <si>
    <t>DIAGNOSTICA MORI S.R.L.</t>
  </si>
  <si>
    <t>Istituto Diagnostico Varelli S.r.l. - Pianura</t>
  </si>
  <si>
    <t>Istituto Diagnostico Varelli S.r.l. - Soccavo</t>
  </si>
  <si>
    <t>VOMERO CENTER &amp; C. S.N.C.</t>
  </si>
  <si>
    <t>CE. CARD. S.R.L.</t>
  </si>
  <si>
    <t>CLINICA SANATRIX S.P.A.</t>
  </si>
  <si>
    <t>NEW MEDICAL CENTER</t>
  </si>
  <si>
    <t>S.D.C. S.R.L.</t>
  </si>
  <si>
    <t>CARDIONOVA S.A.S.</t>
  </si>
  <si>
    <t>HERMITAGE CAPODIMONTE SPA</t>
  </si>
  <si>
    <t>PINETA CENTER S.N.C. DI V. DE MICHELE DI I. DE MICHELE</t>
  </si>
  <si>
    <t>STUDIO POLID. CARD. SANTORO S.N.C.</t>
  </si>
  <si>
    <t>LABORATORIO ANALISI CLINICHE C/2 S.A.S. DI B. CIRILLO</t>
  </si>
  <si>
    <t>CUOMO - ZARRA S.A.S. DI FEDERICA MANIERI</t>
  </si>
  <si>
    <t>C.C.S. S.R.L.</t>
  </si>
  <si>
    <t>CARDIOSUD S.A.S.</t>
  </si>
  <si>
    <t>CARDIOCENTER S.R.L.</t>
  </si>
  <si>
    <t>ECOCARDIOSECTOR S.A.S DI PAOLA PIGA</t>
  </si>
  <si>
    <t>CENTRO MEDICINA NUCLEARE SRL</t>
  </si>
  <si>
    <t>CENTRO MEDICO CAMPANO S.R.L.</t>
  </si>
  <si>
    <t>HEART CENTER</t>
  </si>
  <si>
    <t>CENTRO CARDIOLOGICO ROGLIANI S.A.S</t>
  </si>
  <si>
    <t>C.C.C. - CENTRO CARDIOL CAMPANO SAS</t>
  </si>
  <si>
    <t>CENTRO POLIDIAGNOSTICO PERSICO PRIMI S.R.L. - (CENTRO DI RIABILITAZIONE EX ART. 44)</t>
  </si>
  <si>
    <t>I.D.C.DI G. CANONICO GABRIELLA &amp; C. SAS</t>
  </si>
  <si>
    <t>POLIAMBULATORIO TISANA SOCIETA' A RESPONSABILTA' LIMITATA</t>
  </si>
  <si>
    <t>GAUDIOSI MARIO &amp; F. S.N.C. DI INCALZA CLARA</t>
  </si>
  <si>
    <t>STUDIO CARDIOLOGICO CLINICO STRUMENTALE DR. GIUSEPPE E GAETANO ESPOSITO SAS</t>
  </si>
  <si>
    <t>AURICCHIO SAS DI UMBERTO AURICCHIO</t>
  </si>
  <si>
    <t>DIAGNOSTICA CARDIOLOGICA DI ROMEO DOMENICO &amp; C. SAS</t>
  </si>
  <si>
    <t>CARDIOLOGY SRL</t>
  </si>
  <si>
    <t>CENTRO CARDIOLOGICO CARDIOCAP DI LUCA GIORDANO S.A.S.</t>
  </si>
  <si>
    <t>AMB072</t>
  </si>
  <si>
    <t>DISTRETTO 24 - C.DI CURA VILLA ANGELA SRL</t>
  </si>
  <si>
    <t>AMB384</t>
  </si>
  <si>
    <t>CENTRO MULTIMEDICO AMBROSIO SRL</t>
  </si>
  <si>
    <t>AMB522</t>
  </si>
  <si>
    <t>Ist. Diagn. VARELLI Leopardi Srl (ex 450436) dsb25</t>
  </si>
  <si>
    <t>AMB543</t>
  </si>
  <si>
    <t>amb543</t>
  </si>
  <si>
    <r>
      <t xml:space="preserve">Tetto Base 2023 da:
</t>
    </r>
    <r>
      <rPr>
        <b/>
        <sz val="8"/>
        <color theme="1"/>
        <rFont val="Calibri"/>
        <family val="2"/>
        <scheme val="minor"/>
      </rPr>
      <t xml:space="preserve"> CA_01 col 21</t>
    </r>
  </si>
  <si>
    <t>N.V.</t>
  </si>
  <si>
    <t>NAPOLI 1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</si>
</sst>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00000"/>
    <numFmt numFmtId="165" formatCode="#,##0.000"/>
    <numFmt numFmtId="166" formatCode="0.0%"/>
    <numFmt numFmtId="167" formatCode="#,##0.0000"/>
    <numFmt numFmtId="168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1" xfId="1" applyNumberFormat="1" applyFont="1" applyFill="1" applyBorder="1"/>
    <xf numFmtId="3" fontId="0" fillId="2" borderId="0" xfId="0" applyNumberFormat="1" applyFill="1" applyAlignment="1">
      <alignment horizontal="center"/>
    </xf>
    <xf numFmtId="3" fontId="0" fillId="0" borderId="0" xfId="1" applyNumberFormat="1" applyFont="1" applyFill="1"/>
    <xf numFmtId="3" fontId="4" fillId="0" borderId="0" xfId="0" applyNumberFormat="1" applyFont="1" applyFill="1"/>
    <xf numFmtId="3" fontId="3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9" fontId="0" fillId="0" borderId="0" xfId="1" applyFont="1"/>
    <xf numFmtId="3" fontId="2" fillId="2" borderId="0" xfId="0" applyNumberFormat="1" applyFont="1" applyFill="1"/>
    <xf numFmtId="3" fontId="0" fillId="0" borderId="0" xfId="0" quotePrefix="1" applyNumberFormat="1" applyAlignment="1">
      <alignment horizontal="righ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0" fillId="0" borderId="1" xfId="0" applyNumberFormat="1" applyBorder="1"/>
    <xf numFmtId="3" fontId="0" fillId="4" borderId="1" xfId="1" applyNumberFormat="1" applyFont="1" applyFill="1" applyBorder="1"/>
    <xf numFmtId="3" fontId="0" fillId="5" borderId="1" xfId="1" applyNumberFormat="1" applyFont="1" applyFill="1" applyBorder="1"/>
    <xf numFmtId="4" fontId="4" fillId="6" borderId="1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166" fontId="4" fillId="0" borderId="0" xfId="1" applyNumberFormat="1" applyFont="1" applyFill="1" applyAlignment="1">
      <alignment horizontal="center"/>
    </xf>
    <xf numFmtId="3" fontId="0" fillId="4" borderId="0" xfId="0" applyNumberFormat="1" applyFill="1"/>
    <xf numFmtId="3" fontId="0" fillId="5" borderId="0" xfId="0" applyNumberFormat="1" applyFill="1"/>
    <xf numFmtId="3" fontId="0" fillId="5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quotePrefix="1" applyNumberFormat="1" applyFill="1"/>
    <xf numFmtId="4" fontId="4" fillId="0" borderId="1" xfId="0" applyNumberFormat="1" applyFont="1" applyBorder="1" applyAlignment="1">
      <alignment horizontal="center" wrapText="1"/>
    </xf>
    <xf numFmtId="3" fontId="0" fillId="0" borderId="0" xfId="0" applyNumberFormat="1" applyFill="1"/>
    <xf numFmtId="0" fontId="11" fillId="0" borderId="1" xfId="0" applyFont="1" applyBorder="1" applyAlignment="1">
      <alignment horizontal="center"/>
    </xf>
    <xf numFmtId="3" fontId="13" fillId="0" borderId="1" xfId="2" applyNumberFormat="1" applyFont="1" applyBorder="1" applyAlignment="1">
      <alignment horizontal="center" wrapText="1"/>
    </xf>
    <xf numFmtId="9" fontId="8" fillId="2" borderId="1" xfId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16" fillId="0" borderId="11" xfId="0" applyNumberFormat="1" applyFont="1" applyBorder="1" applyAlignment="1">
      <alignment horizontal="left" vertical="center"/>
    </xf>
    <xf numFmtId="3" fontId="0" fillId="0" borderId="17" xfId="0" applyNumberFormat="1" applyFill="1" applyBorder="1"/>
    <xf numFmtId="3" fontId="0" fillId="0" borderId="10" xfId="0" applyNumberFormat="1" applyFill="1" applyBorder="1"/>
    <xf numFmtId="3" fontId="7" fillId="0" borderId="11" xfId="0" applyNumberFormat="1" applyFont="1" applyFill="1" applyBorder="1"/>
    <xf numFmtId="3" fontId="16" fillId="0" borderId="11" xfId="0" applyNumberFormat="1" applyFont="1" applyBorder="1" applyAlignment="1">
      <alignment horizontal="left"/>
    </xf>
    <xf numFmtId="3" fontId="3" fillId="4" borderId="0" xfId="0" applyNumberFormat="1" applyFont="1" applyFill="1"/>
    <xf numFmtId="3" fontId="17" fillId="4" borderId="0" xfId="0" applyNumberFormat="1" applyFont="1" applyFill="1"/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left" vertical="top"/>
    </xf>
    <xf numFmtId="167" fontId="8" fillId="2" borderId="0" xfId="0" applyNumberFormat="1" applyFont="1" applyFill="1"/>
    <xf numFmtId="9" fontId="0" fillId="0" borderId="1" xfId="1" applyFont="1" applyBorder="1" applyAlignment="1">
      <alignment horizontal="center"/>
    </xf>
    <xf numFmtId="3" fontId="3" fillId="8" borderId="1" xfId="0" applyNumberFormat="1" applyFont="1" applyFill="1" applyBorder="1"/>
    <xf numFmtId="9" fontId="0" fillId="0" borderId="0" xfId="1" applyFont="1" applyAlignment="1">
      <alignment horizontal="center"/>
    </xf>
    <xf numFmtId="9" fontId="3" fillId="0" borderId="0" xfId="1" applyFont="1" applyAlignment="1">
      <alignment horizontal="center"/>
    </xf>
    <xf numFmtId="164" fontId="22" fillId="0" borderId="0" xfId="0" applyNumberFormat="1" applyFont="1" applyAlignment="1">
      <alignment horizontal="left" vertical="top"/>
    </xf>
    <xf numFmtId="3" fontId="10" fillId="0" borderId="0" xfId="0" applyNumberFormat="1" applyFont="1"/>
    <xf numFmtId="3" fontId="18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 vertical="center" wrapText="1"/>
    </xf>
    <xf numFmtId="3" fontId="0" fillId="4" borderId="0" xfId="0" quotePrefix="1" applyNumberFormat="1" applyFill="1"/>
    <xf numFmtId="3" fontId="7" fillId="0" borderId="17" xfId="0" applyNumberFormat="1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6" fillId="0" borderId="10" xfId="0" applyNumberFormat="1" applyFont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3" fontId="0" fillId="5" borderId="8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8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4" fillId="0" borderId="17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164" fontId="3" fillId="0" borderId="0" xfId="0" quotePrefix="1" applyNumberFormat="1" applyFont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quotePrefix="1" applyNumberFormat="1"/>
    <xf numFmtId="166" fontId="0" fillId="0" borderId="0" xfId="1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5" fillId="9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164" fontId="0" fillId="8" borderId="0" xfId="0" applyNumberFormat="1" applyFill="1" applyAlignment="1">
      <alignment horizontal="center"/>
    </xf>
    <xf numFmtId="168" fontId="0" fillId="0" borderId="0" xfId="3" applyNumberFormat="1" applyFont="1" applyFill="1"/>
    <xf numFmtId="168" fontId="0" fillId="0" borderId="0" xfId="3" applyNumberFormat="1" applyFont="1" applyFill="1" applyAlignment="1">
      <alignment horizontal="center"/>
    </xf>
    <xf numFmtId="43" fontId="0" fillId="5" borderId="0" xfId="3" applyFont="1" applyFill="1"/>
    <xf numFmtId="43" fontId="0" fillId="5" borderId="0" xfId="3" applyFont="1" applyFill="1" applyAlignment="1">
      <alignment horizontal="center" wrapText="1"/>
    </xf>
    <xf numFmtId="43" fontId="0" fillId="5" borderId="0" xfId="3" applyFont="1" applyFill="1" applyAlignment="1">
      <alignment horizontal="center"/>
    </xf>
    <xf numFmtId="4" fontId="0" fillId="5" borderId="1" xfId="1" applyNumberFormat="1" applyFont="1" applyFill="1" applyBorder="1"/>
    <xf numFmtId="4" fontId="2" fillId="2" borderId="0" xfId="0" applyNumberFormat="1" applyFont="1" applyFill="1"/>
    <xf numFmtId="43" fontId="0" fillId="4" borderId="1" xfId="3" applyFont="1" applyFill="1" applyBorder="1"/>
    <xf numFmtId="164" fontId="26" fillId="0" borderId="1" xfId="0" applyNumberFormat="1" applyFont="1" applyFill="1" applyBorder="1" applyAlignment="1">
      <alignment horizontal="left"/>
    </xf>
    <xf numFmtId="0" fontId="27" fillId="0" borderId="1" xfId="0" applyFont="1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left"/>
    </xf>
    <xf numFmtId="0" fontId="25" fillId="0" borderId="1" xfId="0" applyFont="1" applyFill="1" applyBorder="1" applyAlignment="1">
      <alignment horizontal="left" vertical="center"/>
    </xf>
    <xf numFmtId="165" fontId="0" fillId="0" borderId="0" xfId="0" applyNumberFormat="1"/>
    <xf numFmtId="3" fontId="19" fillId="2" borderId="11" xfId="0" applyNumberFormat="1" applyFont="1" applyFill="1" applyBorder="1" applyAlignment="1">
      <alignment horizontal="center"/>
    </xf>
    <xf numFmtId="3" fontId="19" fillId="2" borderId="10" xfId="0" applyNumberFormat="1" applyFont="1" applyFill="1" applyBorder="1" applyAlignment="1">
      <alignment horizontal="center"/>
    </xf>
    <xf numFmtId="3" fontId="19" fillId="2" borderId="17" xfId="0" applyNumberFormat="1" applyFont="1" applyFill="1" applyBorder="1" applyAlignment="1">
      <alignment horizontal="center"/>
    </xf>
    <xf numFmtId="0" fontId="25" fillId="0" borderId="0" xfId="0" applyFont="1" applyFill="1" applyAlignment="1">
      <alignment vertical="center"/>
    </xf>
    <xf numFmtId="167" fontId="8" fillId="0" borderId="0" xfId="0" applyNumberFormat="1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4" fontId="0" fillId="0" borderId="1" xfId="0" applyNumberFormat="1" applyFont="1" applyFill="1" applyBorder="1" applyAlignment="1">
      <alignment horizontal="left"/>
    </xf>
    <xf numFmtId="43" fontId="0" fillId="0" borderId="1" xfId="3" applyFont="1" applyBorder="1"/>
    <xf numFmtId="43" fontId="0" fillId="0" borderId="0" xfId="3" applyFont="1"/>
    <xf numFmtId="3" fontId="7" fillId="2" borderId="1" xfId="0" applyNumberFormat="1" applyFont="1" applyFill="1" applyBorder="1" applyAlignment="1">
      <alignment horizontal="center"/>
    </xf>
    <xf numFmtId="3" fontId="15" fillId="0" borderId="8" xfId="2" applyNumberFormat="1" applyFont="1" applyFill="1" applyBorder="1" applyAlignment="1">
      <alignment horizontal="center" vertical="center" wrapText="1"/>
    </xf>
    <xf numFmtId="3" fontId="15" fillId="0" borderId="9" xfId="2" applyNumberFormat="1" applyFont="1" applyFill="1" applyBorder="1" applyAlignment="1">
      <alignment horizontal="center" vertical="center" wrapText="1"/>
    </xf>
    <xf numFmtId="3" fontId="15" fillId="0" borderId="5" xfId="2" applyNumberFormat="1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18" fillId="3" borderId="14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3" fontId="18" fillId="3" borderId="12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16" fillId="4" borderId="18" xfId="0" applyNumberFormat="1" applyFont="1" applyFill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3" fontId="16" fillId="4" borderId="20" xfId="0" applyNumberFormat="1" applyFont="1" applyFill="1" applyBorder="1" applyAlignment="1">
      <alignment horizontal="center" vertical="center" wrapText="1"/>
    </xf>
    <xf numFmtId="3" fontId="16" fillId="4" borderId="21" xfId="0" applyNumberFormat="1" applyFont="1" applyFill="1" applyBorder="1" applyAlignment="1">
      <alignment horizontal="center" vertical="center" wrapText="1"/>
    </xf>
    <xf numFmtId="3" fontId="16" fillId="4" borderId="22" xfId="0" applyNumberFormat="1" applyFont="1" applyFill="1" applyBorder="1" applyAlignment="1">
      <alignment horizontal="center" vertical="center" wrapText="1"/>
    </xf>
    <xf numFmtId="3" fontId="16" fillId="4" borderId="23" xfId="0" applyNumberFormat="1" applyFont="1" applyFill="1" applyBorder="1" applyAlignment="1">
      <alignment horizontal="center" vertical="center" wrapText="1"/>
    </xf>
    <xf numFmtId="3" fontId="14" fillId="5" borderId="11" xfId="0" applyNumberFormat="1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center" vertical="center" wrapText="1"/>
    </xf>
    <xf numFmtId="3" fontId="14" fillId="5" borderId="17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17" fillId="5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wrapText="1"/>
    </xf>
    <xf numFmtId="3" fontId="14" fillId="5" borderId="8" xfId="0" applyNumberFormat="1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8" fillId="7" borderId="16" xfId="0" applyNumberFormat="1" applyFont="1" applyFill="1" applyBorder="1" applyAlignment="1">
      <alignment horizontal="center" vertical="center" wrapText="1"/>
    </xf>
    <xf numFmtId="3" fontId="18" fillId="7" borderId="15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20" xfId="0" applyNumberFormat="1" applyFont="1" applyFill="1" applyBorder="1" applyAlignment="1">
      <alignment horizontal="center" vertical="center" wrapText="1"/>
    </xf>
    <xf numFmtId="3" fontId="14" fillId="0" borderId="22" xfId="0" applyNumberFormat="1" applyFont="1" applyFill="1" applyBorder="1" applyAlignment="1">
      <alignment horizontal="center" vertical="center" wrapText="1"/>
    </xf>
    <xf numFmtId="3" fontId="14" fillId="0" borderId="2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3" fontId="19" fillId="2" borderId="11" xfId="0" applyNumberFormat="1" applyFont="1" applyFill="1" applyBorder="1" applyAlignment="1">
      <alignment horizontal="center"/>
    </xf>
    <xf numFmtId="3" fontId="19" fillId="2" borderId="10" xfId="0" applyNumberFormat="1" applyFont="1" applyFill="1" applyBorder="1" applyAlignment="1">
      <alignment horizontal="center"/>
    </xf>
    <xf numFmtId="3" fontId="19" fillId="2" borderId="17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right" vertical="center"/>
    </xf>
    <xf numFmtId="164" fontId="25" fillId="0" borderId="0" xfId="0" applyNumberFormat="1" applyFont="1" applyFill="1" applyAlignment="1">
      <alignment horizontal="right"/>
    </xf>
    <xf numFmtId="0" fontId="25" fillId="0" borderId="1" xfId="0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right"/>
    </xf>
    <xf numFmtId="0" fontId="25" fillId="0" borderId="0" xfId="0" applyFont="1" applyFill="1" applyBorder="1" applyAlignment="1">
      <alignment horizontal="right" vertical="center"/>
    </xf>
    <xf numFmtId="164" fontId="25" fillId="0" borderId="0" xfId="0" applyNumberFormat="1" applyFont="1" applyFill="1" applyAlignment="1">
      <alignment horizontal="center"/>
    </xf>
    <xf numFmtId="164" fontId="25" fillId="0" borderId="1" xfId="0" applyNumberFormat="1" applyFont="1" applyFill="1" applyBorder="1" applyAlignment="1">
      <alignment horizontal="right"/>
    </xf>
    <xf numFmtId="164" fontId="25" fillId="0" borderId="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/>
    <xf numFmtId="167" fontId="0" fillId="0" borderId="0" xfId="0" applyNumberFormat="1" applyFont="1" applyFill="1"/>
  </cellXfs>
  <cellStyles count="4">
    <cellStyle name="Migliaia" xfId="3" builtinId="3"/>
    <cellStyle name="Normale" xfId="0" builtinId="0"/>
    <cellStyle name="Normale_ALLEGATO n. 1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azzaro\Documenti\OO.SS.%20e%20Associaz_6216\PIANO%202011\AIOP\ACCORDO%2022-6-2011\Decreto%20n.%2084%20del%2020.12.2011\Allegato%20n.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DGRC_n._757_del_27dic2024_TABEL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Cardiologia/Cardiologia.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"/>
      <sheetName val="proiez 2011"/>
      <sheetName val="allegato 3 calcoli ARSan alta s"/>
      <sheetName val="calcoli terapie intensive"/>
      <sheetName val="calcoli riabilitazione"/>
      <sheetName val="calcoli ARSan alta specialità"/>
      <sheetName val="ESITO 2010"/>
      <sheetName val="Casa di cura Cobellis"/>
    </sheetNames>
    <sheetDataSet>
      <sheetData sheetId="0">
        <row r="1">
          <cell r="B1" t="str">
            <v>Importi in EURO</v>
          </cell>
        </row>
      </sheetData>
      <sheetData sheetId="1">
        <row r="1">
          <cell r="B1" t="str">
            <v>Importi in EURO</v>
          </cell>
        </row>
      </sheetData>
      <sheetData sheetId="2"/>
      <sheetData sheetId="3">
        <row r="1">
          <cell r="B1" t="str">
            <v>Importi in EURO</v>
          </cell>
        </row>
      </sheetData>
      <sheetData sheetId="4">
        <row r="1">
          <cell r="B1" t="str">
            <v>Importi in EURO</v>
          </cell>
        </row>
      </sheetData>
      <sheetData sheetId="5">
        <row r="1">
          <cell r="B1" t="str">
            <v>Importi in EURO</v>
          </cell>
        </row>
      </sheetData>
      <sheetData sheetId="6">
        <row r="1">
          <cell r="B1" t="str">
            <v>Importi in EURO</v>
          </cell>
        </row>
        <row r="2">
          <cell r="A2" t="str">
            <v>Codice NSIS</v>
          </cell>
          <cell r="B2" t="str">
            <v>Assistenza Ospedaliera erogata dalle Case di Cura private</v>
          </cell>
          <cell r="D2" t="str">
            <v>Passaggio di fascia in corso di verifica (ex decreto n. 65/2010)</v>
          </cell>
          <cell r="E2" t="str">
            <v>Fatturato 2010</v>
          </cell>
          <cell r="F2" t="str">
            <v>Conguagli per passaggi di fascia: decreto n° 62 del 22/8/2011</v>
          </cell>
          <cell r="G2" t="str">
            <v>Contestazioni sulle tariffe</v>
          </cell>
          <cell r="H2" t="str">
            <v>Abbattimenti per superamento soglie</v>
          </cell>
          <cell r="I2" t="str">
            <v>Altre contestazioni per controlli ecc.</v>
          </cell>
          <cell r="J2" t="str">
            <v>Abbattimento dei conguagli di col. (B) in proporzione alle riduzioni di col. (D) ed (E)</v>
          </cell>
          <cell r="K2" t="str">
            <v>NOTE</v>
          </cell>
          <cell r="L2" t="str">
            <v>Fatturato 2010 al netto dei controlli (dati ASL al 9/11/2011)</v>
          </cell>
          <cell r="M2" t="str">
            <v>TETTO 2010 (decreto n. 65 del 22/10/2011)</v>
          </cell>
          <cell r="N2" t="str">
            <v>Fatturato riconoscibile ma eccedente il tetto di spesa</v>
          </cell>
          <cell r="O2" t="str">
            <v>tetto non utilizzato, disponibile per compensazione regionale</v>
          </cell>
          <cell r="P2" t="str">
            <v>Compensazione Regionale ai sensi del decreto 65/2010</v>
          </cell>
          <cell r="Q2" t="str">
            <v>Regressione tariffaria dopo compensazione regionale</v>
          </cell>
          <cell r="R2" t="str">
            <v>Note Credito da emettere vs. la ASL competente (per regressione tariffaria)</v>
          </cell>
          <cell r="S2" t="str">
            <v>Note Credito da emettere vs. la Regione Campania (eventuali)</v>
          </cell>
          <cell r="V2" t="str">
            <v>Tetto di spesa 2011 DCA 23/2011</v>
          </cell>
          <cell r="W2" t="str">
            <v>% Tetto 2011 / Fatturato al netto dei controlli 2010</v>
          </cell>
          <cell r="X2" t="str">
            <v>differenza addendum=(fatturato lordo 2010-Tetto 2010 )*20% per cambio fascia</v>
          </cell>
          <cell r="Y2" t="str">
            <v>riabilitazione</v>
          </cell>
          <cell r="Z2" t="str">
            <v>alta spec</v>
          </cell>
          <cell r="AA2" t="str">
            <v>*Tetto 2011&lt;80% del fatturato al netto dei controlli 2010 si dà il tetto 2010</v>
          </cell>
          <cell r="AB2" t="str">
            <v>integrazione per lavori</v>
          </cell>
          <cell r="AC2" t="str">
            <v>terapie intensive P.L.</v>
          </cell>
          <cell r="AD2" t="str">
            <v>UTIC P.L.</v>
          </cell>
          <cell r="AE2" t="str">
            <v>TIN P.L.</v>
          </cell>
          <cell r="AF2" t="str">
            <v>totale</v>
          </cell>
          <cell r="AG2" t="str">
            <v>importo per terapie intensive</v>
          </cell>
          <cell r="AH2" t="str">
            <v>NUOVO TETTO 2011</v>
          </cell>
          <cell r="AI2" t="str">
            <v>% Nuovo Tetto 2011 / Fatturato liquidabile 2010</v>
          </cell>
          <cell r="AJ2" t="str">
            <v xml:space="preserve"> ipotesi AIOP</v>
          </cell>
          <cell r="AK2" t="str">
            <v>differenza con ipotesi AIOP</v>
          </cell>
        </row>
        <row r="4">
          <cell r="B4" t="str">
            <v>Casa di Cura Villa Esther S.p.A.</v>
          </cell>
        </row>
        <row r="5">
          <cell r="B5" t="str">
            <v>Casa di Cura Villa Maria s.r.l. Baiano</v>
          </cell>
        </row>
        <row r="6">
          <cell r="B6" t="str">
            <v>Casa di Cura S.Rita S.p.A.</v>
          </cell>
        </row>
        <row r="7">
          <cell r="B7" t="str">
            <v>Villa Julie s.r.l. Casa di Cura Villa Maria Mirabella</v>
          </cell>
        </row>
        <row r="8">
          <cell r="B8" t="str">
            <v>Casa di Cura Villa dei Pini S.p.A.</v>
          </cell>
        </row>
        <row r="9">
          <cell r="B9" t="str">
            <v>Casa di Cura Privata Montevergine S.p.A.</v>
          </cell>
        </row>
        <row r="10">
          <cell r="B10" t="str">
            <v>Casa di Cura Privata Malzoni-Villa dei Platani S.p.A.</v>
          </cell>
        </row>
        <row r="11">
          <cell r="B11" t="str">
            <v>TOTALE</v>
          </cell>
        </row>
        <row r="14">
          <cell r="B14" t="str">
            <v>Casa di Cura GE.P.O.S. s.r.l.</v>
          </cell>
        </row>
        <row r="15">
          <cell r="B15" t="str">
            <v>Casa di Cura Nuova Clinica S.Rita S.p.A.</v>
          </cell>
        </row>
        <row r="16">
          <cell r="B16" t="str">
            <v>Casa di cura San Francesco</v>
          </cell>
        </row>
        <row r="17">
          <cell r="B17" t="str">
            <v>C.M.R. S.p.A. Centro Medico Diagnostico e Riabilitaz.</v>
          </cell>
        </row>
        <row r="18">
          <cell r="B18" t="str">
            <v>Casa di Cura Privata Villa Margherita s.r.l.</v>
          </cell>
        </row>
        <row r="19">
          <cell r="B19" t="str">
            <v>TOTALE</v>
          </cell>
        </row>
        <row r="22">
          <cell r="B22" t="str">
            <v>Clinica Sant'Anna s.r.l.</v>
          </cell>
        </row>
        <row r="23">
          <cell r="B23" t="str">
            <v>Casa di Cura Villa Del Sole S.p.A.</v>
          </cell>
        </row>
        <row r="24">
          <cell r="B24" t="str">
            <v>Casa di Cura Villa Fiorita - Aversa S.p.A.</v>
          </cell>
        </row>
        <row r="25">
          <cell r="B25" t="str">
            <v xml:space="preserve">Casa di Cura Alba Clinica S.Paolo </v>
          </cell>
        </row>
        <row r="26">
          <cell r="B26" t="str">
            <v>Casa di Cura Villa Fiorita S.p.A. (Capua)</v>
          </cell>
        </row>
        <row r="27">
          <cell r="B27" t="str">
            <v>Clinica  San Michele s.r.l.</v>
          </cell>
        </row>
        <row r="28">
          <cell r="B28" t="str">
            <v>Casa di Cura  Pineta Grande S.p.A.</v>
          </cell>
        </row>
        <row r="29">
          <cell r="B29" t="str">
            <v xml:space="preserve">Minerva S.p.A. Casa di Cura S. Maria della Salute </v>
          </cell>
        </row>
        <row r="30">
          <cell r="B30" t="str">
            <v>Casa di Cura Villa Dei Pini Atena S.p.A.</v>
          </cell>
        </row>
        <row r="31">
          <cell r="B31" t="str">
            <v>Casa di Cura Villa Ortensia CALES s.r.l.</v>
          </cell>
        </row>
        <row r="32">
          <cell r="B32" t="str">
            <v>GE.IS. s.r.l. Casa di Cura Villa degli Ulivi</v>
          </cell>
        </row>
        <row r="33">
          <cell r="B33" t="str">
            <v>Casa di Cura Villa Delle Magnolie Rerif s.r.l.</v>
          </cell>
        </row>
        <row r="34">
          <cell r="B34" t="str">
            <v>Clinica Padre Pio s.r.l.</v>
          </cell>
        </row>
        <row r="35">
          <cell r="B35" t="str">
            <v>TOTALE</v>
          </cell>
        </row>
        <row r="38">
          <cell r="B38" t="str">
            <v>Casa di Cura Ospedale Internazionale</v>
          </cell>
        </row>
        <row r="39">
          <cell r="B39" t="str">
            <v>Clinica VILLALBA</v>
          </cell>
        </row>
        <row r="40">
          <cell r="B40" t="str">
            <v xml:space="preserve">Alma Mater S.p.A. Casa di Cura Villa Camaldoli </v>
          </cell>
        </row>
        <row r="41">
          <cell r="B41" t="str">
            <v xml:space="preserve">Casa di Cura Villa Angela </v>
          </cell>
        </row>
        <row r="42">
          <cell r="B42" t="str">
            <v>Casa di Cura Clinic Center  S.p.A.</v>
          </cell>
        </row>
        <row r="43">
          <cell r="B43" t="str">
            <v>Casa di Cura Villa Russo</v>
          </cell>
        </row>
        <row r="44">
          <cell r="B44" t="str">
            <v>Casa di Cura Hermitage Capodimonte S.p.A. Colucci</v>
          </cell>
        </row>
        <row r="45">
          <cell r="B45" t="str">
            <v>Casa di Cura Villa Delle Querce</v>
          </cell>
        </row>
        <row r="46">
          <cell r="B46" t="str">
            <v>Clinica Vesuvio s.r.l.</v>
          </cell>
        </row>
        <row r="47">
          <cell r="B47" t="str">
            <v>Casa di Cura Mediterranea S.p.A.</v>
          </cell>
        </row>
        <row r="48">
          <cell r="B48" t="str">
            <v>Clinica Santa Patrizia</v>
          </cell>
        </row>
        <row r="49">
          <cell r="B49" t="str">
            <v>Casa di Cura Villa Cinzia</v>
          </cell>
        </row>
        <row r="50">
          <cell r="B50" t="str">
            <v>Casa di Cura Villa Bianca S.p.A. (ex Tasso)</v>
          </cell>
        </row>
        <row r="51">
          <cell r="B51" t="str">
            <v>Clinica Sanatrix S.p.A.</v>
          </cell>
        </row>
        <row r="52">
          <cell r="B52" t="str">
            <v>Stazione Climatica Bianchi</v>
          </cell>
        </row>
        <row r="53">
          <cell r="B53" t="str">
            <v>Casa di Cura Santo Stefano S.p.A.</v>
          </cell>
        </row>
        <row r="54">
          <cell r="B54" t="str">
            <v>TOTALE</v>
          </cell>
        </row>
        <row r="57">
          <cell r="B57" t="str">
            <v>Casa di Cura Privata Villa Dei Fiori s.r.l. Acerra</v>
          </cell>
        </row>
        <row r="58">
          <cell r="B58" t="str">
            <v>Casa di Cura Villa Majone s.r.l.</v>
          </cell>
        </row>
        <row r="59">
          <cell r="B59" t="str">
            <v xml:space="preserve">Casa di Cura S.Antimo </v>
          </cell>
        </row>
        <row r="60">
          <cell r="B60" t="str">
            <v>Casa di Cura Villa Dei Fiori s.r.l. Mugnano</v>
          </cell>
        </row>
        <row r="61">
          <cell r="B61" t="str">
            <v>TOTALE</v>
          </cell>
        </row>
        <row r="64">
          <cell r="B64" t="str">
            <v>Casa di Cura La Madonnina s.r.l.</v>
          </cell>
        </row>
        <row r="65">
          <cell r="B65" t="str">
            <v>Casa di Cura Nostra Signora di Lourdes S.p.A.</v>
          </cell>
        </row>
        <row r="66">
          <cell r="B66" t="str">
            <v>Casa di Cura S. Maria La Bruna s.r.l.</v>
          </cell>
        </row>
        <row r="67">
          <cell r="B67" t="str">
            <v>Casa di Cura Villa Stabia S.p.A.</v>
          </cell>
        </row>
        <row r="68">
          <cell r="B68" t="str">
            <v>Casa di Cura Villa Elisa S.p.A.</v>
          </cell>
        </row>
        <row r="69">
          <cell r="B69" t="str">
            <v>Casa di Cura Trusso s.r.l.</v>
          </cell>
        </row>
        <row r="70">
          <cell r="B70" t="str">
            <v>Casa di Cura Maria Rosaria S.p.A.</v>
          </cell>
        </row>
        <row r="71">
          <cell r="B71" t="str">
            <v xml:space="preserve">Casa di Cura Santa Lucia s.r.l. </v>
          </cell>
        </row>
        <row r="72">
          <cell r="B72" t="str">
            <v>Casa di Cura Andrea Grimaldi s.r.l.</v>
          </cell>
        </row>
        <row r="73">
          <cell r="B73" t="str">
            <v xml:space="preserve">Casa di Cura Villa Delle Margherite s.n.c. </v>
          </cell>
        </row>
        <row r="74">
          <cell r="B74" t="str">
            <v>Casa di Cura Meluccio s.r.l.</v>
          </cell>
        </row>
        <row r="75">
          <cell r="B75" t="str">
            <v>Casa di Cura Clinica S.Felice s.r.l.</v>
          </cell>
        </row>
        <row r="76">
          <cell r="B76" t="str">
            <v>Casa di Cura S.Maria Del Pozzo C.E.M. S.p.A.</v>
          </cell>
        </row>
        <row r="77">
          <cell r="B77" t="str">
            <v>TOTALE</v>
          </cell>
        </row>
        <row r="80">
          <cell r="B80" t="str">
            <v>Casa di Cura Villa DEL SOLE</v>
          </cell>
        </row>
        <row r="81">
          <cell r="B81" t="str">
            <v>Casa di Cura  Malzoni di Agropoli S.p.A.</v>
          </cell>
        </row>
        <row r="82">
          <cell r="B82" t="str">
            <v>Casa di Cura La Quiete s.r.l.</v>
          </cell>
        </row>
        <row r="83">
          <cell r="B83" t="str">
            <v>Casa di Cura Venosa s.r.l.</v>
          </cell>
        </row>
        <row r="84">
          <cell r="B84" t="str">
            <v>Casa di Cura Salus Battipaglia</v>
          </cell>
        </row>
        <row r="85">
          <cell r="B85" t="str">
            <v>Campolongo Hospital S.p.A. C.E.M.F.R. Eboli</v>
          </cell>
        </row>
        <row r="86">
          <cell r="B86" t="str">
            <v>Clinica Cobellis</v>
          </cell>
        </row>
        <row r="87">
          <cell r="B87" t="str">
            <v>Casa di Cura  Tortorella</v>
          </cell>
        </row>
        <row r="88">
          <cell r="B88" t="str">
            <v>Casa di Cura Villa Chiarugi s.r.l.</v>
          </cell>
        </row>
        <row r="89">
          <cell r="B89" t="str">
            <v>Villa SILBA (da verificare)</v>
          </cell>
        </row>
        <row r="90">
          <cell r="B90" t="str">
            <v>TOTALE</v>
          </cell>
        </row>
        <row r="92">
          <cell r="B92" t="str">
            <v xml:space="preserve">TOTALE per ASL </v>
          </cell>
        </row>
        <row r="93">
          <cell r="B93" t="str">
            <v>AVELLINO</v>
          </cell>
        </row>
        <row r="94">
          <cell r="B94" t="str">
            <v xml:space="preserve">BENEVENTO </v>
          </cell>
        </row>
        <row r="95">
          <cell r="B95" t="str">
            <v xml:space="preserve">CASERTA </v>
          </cell>
        </row>
        <row r="96">
          <cell r="B96" t="str">
            <v>NAPOLI 1 CENTRO</v>
          </cell>
        </row>
        <row r="97">
          <cell r="B97" t="str">
            <v>NAPOLI 2 NORD</v>
          </cell>
        </row>
        <row r="98">
          <cell r="B98" t="str">
            <v>NAPOLI 3 SUD</v>
          </cell>
        </row>
        <row r="99">
          <cell r="B99" t="str">
            <v>SALERNO</v>
          </cell>
        </row>
        <row r="100">
          <cell r="B100" t="str">
            <v>TOTALE GENERALE</v>
          </cell>
        </row>
        <row r="104">
          <cell r="B104" t="str">
            <v>*se il tetto 2011 dopo gli incrementi per:</v>
          </cell>
        </row>
        <row r="105">
          <cell r="B105" t="str">
            <v>a) passaggio fascia</v>
          </cell>
        </row>
        <row r="106">
          <cell r="B106" t="str">
            <v>b) rivalutazione DRG di alta specialità</v>
          </cell>
        </row>
        <row r="107">
          <cell r="B107" t="str">
            <v>c) contributo per posti letto di terapia intensiva</v>
          </cell>
        </row>
        <row r="108">
          <cell r="B108" t="str">
            <v>d) rivalutazione per posti letto di riabilitazione</v>
          </cell>
        </row>
        <row r="109">
          <cell r="B109" t="str">
            <v>e) rivalutazione per chiusure per lavori</v>
          </cell>
        </row>
        <row r="110">
          <cell r="B110" t="str">
            <v>risulta ancora inefriore all'80% del fatturato al netto dei controlli 2010 si dà il tetto 2010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_Riepilogo"/>
      <sheetName val="2.1 AD"/>
      <sheetName val="2.2 BV"/>
      <sheetName val="2.3 CA"/>
      <sheetName val="2.4 MN"/>
      <sheetName val="2.5 RAD"/>
      <sheetName val="2.6.1 LAB_2023_DEF"/>
      <sheetName val="2.6.2 LAB_2024"/>
      <sheetName val="2.6.3 var AGGR_2024"/>
      <sheetName val="2.6.4 LAB_2024 modif AGGR "/>
      <sheetName val="2.7 RT"/>
      <sheetName val="2.8 DI"/>
      <sheetName val="2.9 FKT"/>
      <sheetName val="All_3_ex_R"/>
      <sheetName val="Lab_riclassif_2023"/>
      <sheetName val="S.R. emendam"/>
      <sheetName val="S.R."/>
      <sheetName val="PEQ"/>
    </sheetNames>
    <sheetDataSet>
      <sheetData sheetId="0"/>
      <sheetData sheetId="1"/>
      <sheetData sheetId="2"/>
      <sheetData sheetId="3">
        <row r="1">
          <cell r="A1"/>
        </row>
        <row r="2">
          <cell r="A2" t="str">
            <v>2.3 Cardiologia</v>
          </cell>
          <cell r="B2"/>
          <cell r="C2" t="str">
            <v>AA</v>
          </cell>
          <cell r="D2" t="str">
            <v>BB</v>
          </cell>
          <cell r="E2" t="str">
            <v>CC</v>
          </cell>
          <cell r="F2" t="str">
            <v>DD</v>
          </cell>
          <cell r="G2" t="str">
            <v>EE</v>
          </cell>
          <cell r="H2" t="str">
            <v>% variaz provv.ria vs. tetto 2023</v>
          </cell>
          <cell r="I2" t="str">
            <v>Utilizzo acca.ti centralizzati (stima)</v>
          </cell>
          <cell r="J2" t="str">
            <v>NOTE per il tetto di spesa 2024</v>
          </cell>
          <cell r="L2"/>
          <cell r="M2"/>
          <cell r="N2"/>
          <cell r="O2"/>
          <cell r="U2" t="str">
            <v>abbattimenti operati dalla ASL prima della RTU</v>
          </cell>
          <cell r="V2"/>
          <cell r="W2" t="str">
            <v>NETTO LIQUIDABILE (prima della RTU)</v>
          </cell>
          <cell r="X2"/>
          <cell r="Y2"/>
        </row>
        <row r="3">
          <cell r="A3"/>
          <cell r="B3"/>
          <cell r="C3" t="str">
            <v>Tetto di spesa definitivo 2024 (salvo modifche delle ASL)</v>
          </cell>
          <cell r="D3"/>
          <cell r="E3"/>
          <cell r="F3" t="str">
            <v>di cui: % fuori</v>
          </cell>
          <cell r="G3" t="str">
            <v>Da aggiornare</v>
          </cell>
          <cell r="H3"/>
          <cell r="I3"/>
          <cell r="J3"/>
          <cell r="L3" t="str">
            <v>Tetto di spesa definitivo 2022 come da D.D. n. 779/2023</v>
          </cell>
          <cell r="M3"/>
          <cell r="N3"/>
          <cell r="O3" t="str">
            <v>% fuori</v>
          </cell>
          <cell r="P3" t="str">
            <v>Consuntivo 2022 come da D.D. n. 779/2023</v>
          </cell>
          <cell r="Q3"/>
          <cell r="R3"/>
          <cell r="S3" t="str">
            <v>% fuori</v>
          </cell>
          <cell r="U3"/>
          <cell r="V3"/>
          <cell r="W3" t="str">
            <v>entro il tetto di spesa</v>
          </cell>
          <cell r="X3" t="str">
            <v>entro il 10% di extra tetto</v>
          </cell>
          <cell r="Y3" t="str">
            <v>OLTRE il 10% di extra tetto</v>
          </cell>
        </row>
        <row r="4">
          <cell r="A4" t="str">
            <v>NSIS_23</v>
          </cell>
          <cell r="B4" t="str">
            <v>Denominazione struttura erogatrice</v>
          </cell>
          <cell r="C4" t="str">
            <v>NUM (1)</v>
          </cell>
          <cell r="D4" t="str">
            <v>LORDO (2)</v>
          </cell>
          <cell r="E4" t="str">
            <v>NETTO (3)</v>
          </cell>
          <cell r="F4" t="str">
            <v>regione</v>
          </cell>
          <cell r="G4" t="str">
            <v>€ VMP</v>
          </cell>
          <cell r="H4"/>
          <cell r="I4"/>
          <cell r="J4"/>
          <cell r="L4" t="str">
            <v>NUM (1)</v>
          </cell>
          <cell r="M4" t="str">
            <v>LORDO (2)</v>
          </cell>
          <cell r="N4" t="str">
            <v>NETTO (3)</v>
          </cell>
          <cell r="O4" t="str">
            <v>regione</v>
          </cell>
          <cell r="P4" t="str">
            <v>NUM (1)</v>
          </cell>
          <cell r="Q4" t="str">
            <v>LORDO (2)</v>
          </cell>
          <cell r="R4" t="str">
            <v>NETTO (3)</v>
          </cell>
          <cell r="S4" t="str">
            <v>regione</v>
          </cell>
          <cell r="U4"/>
          <cell r="V4"/>
          <cell r="W4"/>
          <cell r="X4"/>
          <cell r="Y4"/>
        </row>
        <row r="5">
          <cell r="A5"/>
          <cell r="B5" t="str">
            <v>ASL Avellino</v>
          </cell>
          <cell r="C5"/>
          <cell r="D5"/>
          <cell r="E5"/>
          <cell r="F5"/>
          <cell r="G5"/>
          <cell r="H5"/>
          <cell r="I5"/>
          <cell r="L5"/>
          <cell r="N5"/>
          <cell r="O5"/>
        </row>
        <row r="6">
          <cell r="A6">
            <v>87000</v>
          </cell>
          <cell r="B6" t="str">
            <v>CENTRO DIAGNOSTICA CARDIOVASC. M.G.PASSARO-PETRETTA SNC</v>
          </cell>
          <cell r="C6">
            <v>9583.65</v>
          </cell>
          <cell r="D6">
            <v>333902.17694819684</v>
          </cell>
          <cell r="E6">
            <v>298232.15819999995</v>
          </cell>
          <cell r="F6">
            <v>0.01</v>
          </cell>
          <cell r="G6">
            <v>34.840000000000003</v>
          </cell>
          <cell r="H6">
            <v>-7.0000000000000007E-2</v>
          </cell>
          <cell r="I6">
            <v>0</v>
          </cell>
          <cell r="J6"/>
          <cell r="L6">
            <v>9828</v>
          </cell>
          <cell r="M6">
            <v>353786.7</v>
          </cell>
          <cell r="N6">
            <v>312651.75</v>
          </cell>
          <cell r="O6">
            <v>0.01</v>
          </cell>
          <cell r="P6">
            <v>10551</v>
          </cell>
          <cell r="Q6">
            <v>365400.68</v>
          </cell>
          <cell r="R6">
            <v>320679.74</v>
          </cell>
          <cell r="S6" t="str">
            <v>…..%</v>
          </cell>
          <cell r="U6">
            <v>0</v>
          </cell>
          <cell r="W6">
            <v>312651.75</v>
          </cell>
          <cell r="X6">
            <v>8027.99</v>
          </cell>
          <cell r="Y6">
            <v>0</v>
          </cell>
        </row>
        <row r="7">
          <cell r="A7">
            <v>87400</v>
          </cell>
          <cell r="B7" t="str">
            <v>CENTRO CARDIOVASC.MAGLIARO</v>
          </cell>
          <cell r="C7">
            <v>8205.39</v>
          </cell>
          <cell r="D7">
            <v>285861.28028256213</v>
          </cell>
          <cell r="E7">
            <v>255323.36249999999</v>
          </cell>
          <cell r="F7">
            <v>0.01</v>
          </cell>
          <cell r="G7">
            <v>34.840000000000003</v>
          </cell>
          <cell r="H7">
            <v>-7.0000000000000007E-2</v>
          </cell>
          <cell r="I7">
            <v>0</v>
          </cell>
          <cell r="J7"/>
          <cell r="L7">
            <v>8628</v>
          </cell>
          <cell r="M7">
            <v>310612.28999999998</v>
          </cell>
          <cell r="N7">
            <v>274541.25</v>
          </cell>
          <cell r="O7">
            <v>0.01</v>
          </cell>
          <cell r="P7">
            <v>8568</v>
          </cell>
          <cell r="Q7">
            <v>300655.67</v>
          </cell>
          <cell r="R7">
            <v>274391.28999999998</v>
          </cell>
          <cell r="S7" t="str">
            <v>…..%</v>
          </cell>
          <cell r="U7">
            <v>0</v>
          </cell>
          <cell r="W7">
            <v>274391.28999999998</v>
          </cell>
          <cell r="X7">
            <v>0</v>
          </cell>
          <cell r="Y7">
            <v>0</v>
          </cell>
        </row>
        <row r="8">
          <cell r="B8" t="str">
            <v>ASL Avellino Totale</v>
          </cell>
          <cell r="C8">
            <v>17789.04</v>
          </cell>
          <cell r="D8">
            <v>619763.45723075897</v>
          </cell>
          <cell r="E8">
            <v>553555.52069999999</v>
          </cell>
          <cell r="F8"/>
          <cell r="G8"/>
          <cell r="I8">
            <v>0</v>
          </cell>
          <cell r="L8">
            <v>18456</v>
          </cell>
          <cell r="M8">
            <v>664398.99</v>
          </cell>
          <cell r="N8">
            <v>587193</v>
          </cell>
          <cell r="O8"/>
          <cell r="P8">
            <v>19119</v>
          </cell>
          <cell r="Q8">
            <v>666056.35</v>
          </cell>
          <cell r="R8">
            <v>595071.03</v>
          </cell>
          <cell r="S8"/>
          <cell r="U8">
            <v>0</v>
          </cell>
          <cell r="W8">
            <v>587043.04</v>
          </cell>
          <cell r="X8">
            <v>8027.99</v>
          </cell>
          <cell r="Y8">
            <v>0</v>
          </cell>
        </row>
        <row r="9">
          <cell r="B9" t="str">
            <v xml:space="preserve">ASL Caserta </v>
          </cell>
          <cell r="M9"/>
        </row>
        <row r="10">
          <cell r="A10">
            <v>71</v>
          </cell>
          <cell r="B10" t="str">
            <v>CETAC   -SRL</v>
          </cell>
          <cell r="C10">
            <v>24453.42</v>
          </cell>
          <cell r="D10">
            <v>880333.99070026341</v>
          </cell>
          <cell r="E10">
            <v>786289.8899999999</v>
          </cell>
          <cell r="F10">
            <v>0.01</v>
          </cell>
          <cell r="G10">
            <v>36</v>
          </cell>
          <cell r="H10">
            <v>-7.0000000000000007E-2</v>
          </cell>
          <cell r="I10">
            <v>0</v>
          </cell>
          <cell r="J10"/>
          <cell r="L10">
            <v>26572</v>
          </cell>
          <cell r="M10">
            <v>956600</v>
          </cell>
          <cell r="N10">
            <v>845473</v>
          </cell>
          <cell r="O10" t="str">
            <v>1.00%</v>
          </cell>
          <cell r="P10">
            <v>25469</v>
          </cell>
          <cell r="Q10">
            <v>973204.56</v>
          </cell>
          <cell r="R10">
            <v>840435.06</v>
          </cell>
          <cell r="S10" t="str">
            <v>1.60%</v>
          </cell>
          <cell r="U10">
            <v>7325.59</v>
          </cell>
          <cell r="W10">
            <v>833109.47000000009</v>
          </cell>
          <cell r="X10">
            <v>0</v>
          </cell>
          <cell r="Y10">
            <v>0</v>
          </cell>
        </row>
        <row r="11">
          <cell r="A11">
            <v>105</v>
          </cell>
          <cell r="B11" t="str">
            <v>CENTRO DIAGNOSTICO CASERTANO S.R.L.</v>
          </cell>
          <cell r="C11">
            <v>7389.78</v>
          </cell>
          <cell r="D11">
            <v>266033.81807961588</v>
          </cell>
          <cell r="E11">
            <v>237614.02349999998</v>
          </cell>
          <cell r="F11">
            <v>0.01</v>
          </cell>
          <cell r="G11">
            <v>36</v>
          </cell>
          <cell r="H11">
            <v>-7.0000000000000007E-2</v>
          </cell>
          <cell r="I11">
            <v>0</v>
          </cell>
          <cell r="J11"/>
          <cell r="L11">
            <v>7564</v>
          </cell>
          <cell r="M11">
            <v>272300</v>
          </cell>
          <cell r="N11">
            <v>240649</v>
          </cell>
          <cell r="O11" t="str">
            <v>1.00%</v>
          </cell>
          <cell r="P11">
            <v>7943</v>
          </cell>
          <cell r="Q11">
            <v>288897.3</v>
          </cell>
          <cell r="R11">
            <v>255498.95</v>
          </cell>
          <cell r="S11" t="str">
            <v>0.23%</v>
          </cell>
          <cell r="U11">
            <v>0</v>
          </cell>
          <cell r="W11">
            <v>240649</v>
          </cell>
          <cell r="X11">
            <v>14849.950000000012</v>
          </cell>
          <cell r="Y11">
            <v>0</v>
          </cell>
        </row>
        <row r="12">
          <cell r="A12">
            <v>108</v>
          </cell>
          <cell r="B12" t="str">
            <v>MINERVA 2 CARDIOL.DI CORVINO</v>
          </cell>
          <cell r="C12">
            <v>1439.6399999999999</v>
          </cell>
          <cell r="D12">
            <v>51826.172579959515</v>
          </cell>
          <cell r="E12">
            <v>46289.699099999991</v>
          </cell>
          <cell r="F12">
            <v>0.01</v>
          </cell>
          <cell r="G12">
            <v>36</v>
          </cell>
          <cell r="H12">
            <v>-7.0000000000000007E-2</v>
          </cell>
          <cell r="I12">
            <v>0</v>
          </cell>
          <cell r="J12"/>
          <cell r="L12">
            <v>1481</v>
          </cell>
          <cell r="M12">
            <v>53300</v>
          </cell>
          <cell r="N12">
            <v>47102</v>
          </cell>
          <cell r="O12" t="str">
            <v>1.00%</v>
          </cell>
          <cell r="P12">
            <v>1927</v>
          </cell>
          <cell r="Q12">
            <v>65678.44</v>
          </cell>
          <cell r="R12">
            <v>59793.81</v>
          </cell>
          <cell r="S12">
            <v>0.1754</v>
          </cell>
          <cell r="U12">
            <v>10019.94</v>
          </cell>
          <cell r="W12">
            <v>47102</v>
          </cell>
          <cell r="X12">
            <v>2671.8699999999953</v>
          </cell>
          <cell r="Y12">
            <v>0</v>
          </cell>
        </row>
        <row r="13">
          <cell r="A13">
            <v>109</v>
          </cell>
          <cell r="B13" t="str">
            <v>EUBIOS CARDIOL. DI MERLINO</v>
          </cell>
          <cell r="C13">
            <v>9173.5199999999986</v>
          </cell>
          <cell r="D13">
            <v>330257.61319795455</v>
          </cell>
          <cell r="E13">
            <v>294976.935</v>
          </cell>
          <cell r="F13">
            <v>0.01</v>
          </cell>
          <cell r="G13">
            <v>36</v>
          </cell>
          <cell r="H13">
            <v>-7.0000000000000007E-2</v>
          </cell>
          <cell r="I13">
            <v>0</v>
          </cell>
          <cell r="J13"/>
          <cell r="L13">
            <v>9064</v>
          </cell>
          <cell r="M13">
            <v>326300</v>
          </cell>
          <cell r="N13">
            <v>288345</v>
          </cell>
          <cell r="O13" t="str">
            <v>1.00%</v>
          </cell>
          <cell r="P13">
            <v>10191</v>
          </cell>
          <cell r="Q13">
            <v>366093.65</v>
          </cell>
          <cell r="R13">
            <v>318426.15999999997</v>
          </cell>
          <cell r="S13" t="str">
            <v>0.41%</v>
          </cell>
          <cell r="U13">
            <v>0</v>
          </cell>
          <cell r="W13">
            <v>288345</v>
          </cell>
          <cell r="X13">
            <v>28834.5</v>
          </cell>
          <cell r="Y13">
            <v>1246.6599999999744</v>
          </cell>
        </row>
        <row r="14">
          <cell r="A14">
            <v>110</v>
          </cell>
          <cell r="B14" t="str">
            <v>CENTRO CARDIO 1 DR CICATIELLO</v>
          </cell>
          <cell r="C14">
            <v>15853.71</v>
          </cell>
          <cell r="D14">
            <v>570740.62622786011</v>
          </cell>
          <cell r="E14">
            <v>509769.68850000005</v>
          </cell>
          <cell r="F14">
            <v>0.01</v>
          </cell>
          <cell r="G14">
            <v>36</v>
          </cell>
          <cell r="H14">
            <v>-7.0000000000000007E-2</v>
          </cell>
          <cell r="I14">
            <v>0</v>
          </cell>
          <cell r="J14"/>
          <cell r="L14">
            <v>16717</v>
          </cell>
          <cell r="M14">
            <v>601800</v>
          </cell>
          <cell r="N14">
            <v>531866</v>
          </cell>
          <cell r="O14" t="str">
            <v>1.00%</v>
          </cell>
          <cell r="P14">
            <v>17881</v>
          </cell>
          <cell r="Q14">
            <v>650278.68999999994</v>
          </cell>
          <cell r="R14">
            <v>555178.29</v>
          </cell>
          <cell r="S14" t="str">
            <v>2.22%</v>
          </cell>
          <cell r="U14">
            <v>7038.84</v>
          </cell>
          <cell r="W14">
            <v>531866</v>
          </cell>
          <cell r="X14">
            <v>16273.450000000037</v>
          </cell>
          <cell r="Y14">
            <v>0</v>
          </cell>
        </row>
        <row r="15">
          <cell r="A15">
            <v>112</v>
          </cell>
          <cell r="B15" t="str">
            <v>G.MOSCATI S.A.S. DI ENRICO PICAZIO</v>
          </cell>
          <cell r="C15">
            <v>4384.95</v>
          </cell>
          <cell r="D15">
            <v>157845.64536088842</v>
          </cell>
          <cell r="E15">
            <v>140983.34999999998</v>
          </cell>
          <cell r="F15">
            <v>0.01</v>
          </cell>
          <cell r="G15">
            <v>36</v>
          </cell>
          <cell r="H15">
            <v>-7.0000000000000007E-2</v>
          </cell>
          <cell r="I15">
            <v>0</v>
          </cell>
          <cell r="J15"/>
          <cell r="L15">
            <v>4764</v>
          </cell>
          <cell r="M15">
            <v>171500</v>
          </cell>
          <cell r="N15">
            <v>151595</v>
          </cell>
          <cell r="O15" t="str">
            <v>1.00%</v>
          </cell>
          <cell r="P15">
            <v>4622</v>
          </cell>
          <cell r="Q15">
            <v>170552.67</v>
          </cell>
          <cell r="R15">
            <v>151562.42000000001</v>
          </cell>
          <cell r="S15" t="str">
            <v>1.01%</v>
          </cell>
          <cell r="U15">
            <v>27</v>
          </cell>
          <cell r="W15">
            <v>151535.42000000001</v>
          </cell>
          <cell r="X15">
            <v>0</v>
          </cell>
          <cell r="Y15">
            <v>0</v>
          </cell>
        </row>
        <row r="16">
          <cell r="A16">
            <v>114</v>
          </cell>
          <cell r="B16" t="str">
            <v>HERMES   -CASAGIOVE</v>
          </cell>
          <cell r="C16">
            <v>23554.109999999997</v>
          </cell>
          <cell r="D16">
            <v>847954.78271987115</v>
          </cell>
          <cell r="E16">
            <v>757369.67999999993</v>
          </cell>
          <cell r="F16">
            <v>0.01</v>
          </cell>
          <cell r="G16">
            <v>36</v>
          </cell>
          <cell r="H16">
            <v>-7.0000000000000007E-2</v>
          </cell>
          <cell r="I16">
            <v>0</v>
          </cell>
          <cell r="J16"/>
          <cell r="L16">
            <v>25594</v>
          </cell>
          <cell r="M16">
            <v>921400</v>
          </cell>
          <cell r="N16">
            <v>814376</v>
          </cell>
          <cell r="O16" t="str">
            <v>1.00%</v>
          </cell>
          <cell r="P16">
            <v>26269</v>
          </cell>
          <cell r="Q16">
            <v>953357.32</v>
          </cell>
          <cell r="R16">
            <v>813037.86</v>
          </cell>
          <cell r="S16" t="str">
            <v>0.43%</v>
          </cell>
          <cell r="U16">
            <v>0</v>
          </cell>
          <cell r="W16">
            <v>813037.86</v>
          </cell>
          <cell r="X16">
            <v>0</v>
          </cell>
          <cell r="Y16">
            <v>0</v>
          </cell>
        </row>
        <row r="17">
          <cell r="A17">
            <v>140</v>
          </cell>
          <cell r="B17" t="str">
            <v>CARDIO 2 SRL</v>
          </cell>
          <cell r="C17">
            <v>12571.74</v>
          </cell>
          <cell r="D17">
            <v>452579.32009183214</v>
          </cell>
          <cell r="E17">
            <v>404231.28899999999</v>
          </cell>
          <cell r="F17">
            <v>0.01</v>
          </cell>
          <cell r="G17">
            <v>36</v>
          </cell>
          <cell r="H17">
            <v>-7.0000000000000007E-2</v>
          </cell>
          <cell r="I17">
            <v>0</v>
          </cell>
          <cell r="J17"/>
          <cell r="L17">
            <v>12419</v>
          </cell>
          <cell r="M17">
            <v>447100</v>
          </cell>
          <cell r="N17">
            <v>395143</v>
          </cell>
          <cell r="O17" t="str">
            <v>2.00%</v>
          </cell>
          <cell r="P17">
            <v>14649</v>
          </cell>
          <cell r="Q17">
            <v>527818.05000000005</v>
          </cell>
          <cell r="R17">
            <v>460070.9</v>
          </cell>
          <cell r="S17" t="str">
            <v>0.64%</v>
          </cell>
          <cell r="U17">
            <v>0</v>
          </cell>
          <cell r="W17">
            <v>395143</v>
          </cell>
          <cell r="X17">
            <v>39514.300000000003</v>
          </cell>
          <cell r="Y17">
            <v>25413.60000000002</v>
          </cell>
        </row>
        <row r="18">
          <cell r="A18">
            <v>150014</v>
          </cell>
          <cell r="B18" t="str">
            <v>CLINICA SANT`ANNA</v>
          </cell>
          <cell r="C18">
            <v>2801.16</v>
          </cell>
          <cell r="D18">
            <v>100835.16560253702</v>
          </cell>
          <cell r="E18">
            <v>90063.171599999987</v>
          </cell>
          <cell r="F18">
            <v>0.01</v>
          </cell>
          <cell r="G18">
            <v>36</v>
          </cell>
          <cell r="H18">
            <v>-7.0000000000000007E-2</v>
          </cell>
          <cell r="I18">
            <v>0</v>
          </cell>
          <cell r="J18"/>
          <cell r="L18">
            <v>2892</v>
          </cell>
          <cell r="M18">
            <v>104100</v>
          </cell>
          <cell r="N18">
            <v>91980</v>
          </cell>
          <cell r="O18" t="str">
            <v>1.00%</v>
          </cell>
          <cell r="P18">
            <v>3426</v>
          </cell>
          <cell r="Q18">
            <v>112340.2</v>
          </cell>
          <cell r="R18">
            <v>96842.12</v>
          </cell>
          <cell r="S18" t="str">
            <v>0.75%</v>
          </cell>
          <cell r="U18">
            <v>0</v>
          </cell>
          <cell r="W18">
            <v>91980</v>
          </cell>
          <cell r="X18">
            <v>4862.1199999999953</v>
          </cell>
          <cell r="Y18">
            <v>0</v>
          </cell>
        </row>
        <row r="19">
          <cell r="A19">
            <v>341120</v>
          </cell>
          <cell r="B19" t="str">
            <v>MIOCARDIO AVERSA S.A.S.</v>
          </cell>
          <cell r="C19">
            <v>10445.759999999998</v>
          </cell>
          <cell r="D19">
            <v>376033.83952351549</v>
          </cell>
          <cell r="E19">
            <v>335862.99</v>
          </cell>
          <cell r="F19">
            <v>0.01</v>
          </cell>
          <cell r="G19">
            <v>36</v>
          </cell>
          <cell r="H19">
            <v>-7.0000000000000007E-2</v>
          </cell>
          <cell r="I19">
            <v>0</v>
          </cell>
          <cell r="J19"/>
          <cell r="L19">
            <v>11350</v>
          </cell>
          <cell r="M19">
            <v>408600</v>
          </cell>
          <cell r="N19">
            <v>361143</v>
          </cell>
          <cell r="O19" t="str">
            <v>1.00%</v>
          </cell>
          <cell r="P19">
            <v>11309</v>
          </cell>
          <cell r="Q19">
            <v>383281.5</v>
          </cell>
          <cell r="R19">
            <v>352832.15</v>
          </cell>
          <cell r="S19" t="str">
            <v>0.02%</v>
          </cell>
          <cell r="U19">
            <v>0</v>
          </cell>
          <cell r="W19">
            <v>352832.15</v>
          </cell>
          <cell r="X19">
            <v>0</v>
          </cell>
          <cell r="Y19">
            <v>0</v>
          </cell>
        </row>
        <row r="20">
          <cell r="A20">
            <v>341122</v>
          </cell>
          <cell r="B20" t="str">
            <v>DIMAR S.N.C.</v>
          </cell>
          <cell r="C20">
            <v>8930.7899999999991</v>
          </cell>
          <cell r="D20">
            <v>321496.23496190441</v>
          </cell>
          <cell r="E20">
            <v>287151.51509999996</v>
          </cell>
          <cell r="F20">
            <v>0.01</v>
          </cell>
          <cell r="G20">
            <v>36</v>
          </cell>
          <cell r="H20">
            <v>-7.0000000000000007E-2</v>
          </cell>
          <cell r="I20">
            <v>0</v>
          </cell>
          <cell r="J20"/>
          <cell r="L20">
            <v>9700</v>
          </cell>
          <cell r="M20">
            <v>349200</v>
          </cell>
          <cell r="N20">
            <v>308645</v>
          </cell>
          <cell r="O20" t="str">
            <v>1.00%</v>
          </cell>
          <cell r="P20">
            <v>9624</v>
          </cell>
          <cell r="Q20">
            <v>337370.17</v>
          </cell>
          <cell r="R20">
            <v>308765.07</v>
          </cell>
          <cell r="S20" t="str">
            <v>0.02%</v>
          </cell>
          <cell r="U20">
            <v>0</v>
          </cell>
          <cell r="W20">
            <v>308645</v>
          </cell>
          <cell r="X20">
            <v>120.07000000000698</v>
          </cell>
          <cell r="Y20">
            <v>0</v>
          </cell>
        </row>
        <row r="21">
          <cell r="A21">
            <v>371109</v>
          </cell>
          <cell r="B21" t="str">
            <v>CENTRO CARDIOPROGRESS S.A.S.</v>
          </cell>
          <cell r="C21">
            <v>20741.789999999997</v>
          </cell>
          <cell r="D21">
            <v>746719.40898216551</v>
          </cell>
          <cell r="E21">
            <v>666949.05359999998</v>
          </cell>
          <cell r="F21">
            <v>0.01</v>
          </cell>
          <cell r="G21">
            <v>36</v>
          </cell>
          <cell r="H21">
            <v>-7.0000000000000007E-2</v>
          </cell>
          <cell r="I21">
            <v>0</v>
          </cell>
          <cell r="J21"/>
          <cell r="L21">
            <v>22317</v>
          </cell>
          <cell r="M21">
            <v>803400</v>
          </cell>
          <cell r="N21">
            <v>710042</v>
          </cell>
          <cell r="O21" t="str">
            <v>1.00%</v>
          </cell>
          <cell r="P21">
            <v>21182</v>
          </cell>
          <cell r="Q21">
            <v>754648.37</v>
          </cell>
          <cell r="R21">
            <v>717149.52</v>
          </cell>
          <cell r="S21" t="str">
            <v>0.51%</v>
          </cell>
          <cell r="U21">
            <v>0</v>
          </cell>
          <cell r="W21">
            <v>710042</v>
          </cell>
          <cell r="X21">
            <v>7107.5200000000186</v>
          </cell>
          <cell r="Y21">
            <v>0</v>
          </cell>
        </row>
        <row r="22">
          <cell r="A22">
            <v>381115</v>
          </cell>
          <cell r="B22" t="str">
            <v>CENTRO MEDICO GAMMA</v>
          </cell>
          <cell r="C22">
            <v>6033.8399999999992</v>
          </cell>
          <cell r="D22">
            <v>217229.21900264567</v>
          </cell>
          <cell r="E22">
            <v>194023.11</v>
          </cell>
          <cell r="F22">
            <v>0.01</v>
          </cell>
          <cell r="G22">
            <v>36</v>
          </cell>
          <cell r="H22">
            <v>-7.0000000000000007E-2</v>
          </cell>
          <cell r="I22">
            <v>0</v>
          </cell>
          <cell r="J22"/>
          <cell r="L22">
            <v>6558</v>
          </cell>
          <cell r="M22">
            <v>236100</v>
          </cell>
          <cell r="N22">
            <v>208627</v>
          </cell>
          <cell r="O22" t="str">
            <v>1.00%</v>
          </cell>
          <cell r="P22">
            <v>6370</v>
          </cell>
          <cell r="Q22">
            <v>226508.78</v>
          </cell>
          <cell r="R22">
            <v>206170.68</v>
          </cell>
          <cell r="S22" t="str">
            <v>0.26%</v>
          </cell>
          <cell r="U22">
            <v>0</v>
          </cell>
          <cell r="W22">
            <v>206170.68</v>
          </cell>
          <cell r="X22">
            <v>0</v>
          </cell>
          <cell r="Y22">
            <v>0</v>
          </cell>
        </row>
        <row r="23">
          <cell r="B23" t="str">
            <v>ASL Caserta  Totale</v>
          </cell>
          <cell r="C23">
            <v>147774.21</v>
          </cell>
          <cell r="D23">
            <v>5319885.8370310124</v>
          </cell>
          <cell r="E23">
            <v>4751574.3953999998</v>
          </cell>
          <cell r="F23"/>
          <cell r="G23"/>
          <cell r="I23">
            <v>0</v>
          </cell>
          <cell r="L23">
            <v>156992</v>
          </cell>
          <cell r="M23">
            <v>5651700</v>
          </cell>
          <cell r="N23">
            <v>4994986</v>
          </cell>
          <cell r="O23"/>
          <cell r="P23">
            <v>160862</v>
          </cell>
          <cell r="Q23">
            <v>5810029.7000000002</v>
          </cell>
          <cell r="R23">
            <v>5135762.99</v>
          </cell>
          <cell r="S23"/>
          <cell r="U23">
            <v>24411.37</v>
          </cell>
          <cell r="W23">
            <v>4970457.58</v>
          </cell>
          <cell r="X23">
            <v>114233.78000000007</v>
          </cell>
          <cell r="Y23">
            <v>26660.259999999995</v>
          </cell>
        </row>
        <row r="24">
          <cell r="B24" t="str">
            <v xml:space="preserve">ASL Napoli 1 Centro </v>
          </cell>
          <cell r="M24"/>
        </row>
        <row r="25">
          <cell r="A25">
            <v>440003</v>
          </cell>
          <cell r="B25" t="str">
            <v>ISTITUTO CARDIOLOGICO MEDITERRANEO S.R.L.</v>
          </cell>
          <cell r="C25">
            <v>7293.99</v>
          </cell>
          <cell r="D25">
            <v>262580.10183976759</v>
          </cell>
          <cell r="E25">
            <v>234529.25999999998</v>
          </cell>
          <cell r="F25">
            <v>0.01</v>
          </cell>
          <cell r="G25">
            <v>36</v>
          </cell>
          <cell r="H25">
            <v>-7.0000000000000007E-2</v>
          </cell>
          <cell r="I25">
            <v>0</v>
          </cell>
          <cell r="J25"/>
          <cell r="L25">
            <v>7925</v>
          </cell>
          <cell r="M25">
            <v>285300</v>
          </cell>
          <cell r="N25">
            <v>252182</v>
          </cell>
          <cell r="O25" t="str">
            <v>1.00%</v>
          </cell>
          <cell r="P25">
            <v>8400</v>
          </cell>
          <cell r="Q25">
            <v>292253.72999998886</v>
          </cell>
          <cell r="R25">
            <v>250172.43899999466</v>
          </cell>
          <cell r="S25">
            <v>1.4364867619196474E-3</v>
          </cell>
          <cell r="U25">
            <v>0</v>
          </cell>
          <cell r="V25">
            <v>440003</v>
          </cell>
          <cell r="W25">
            <v>248308.79999999609</v>
          </cell>
          <cell r="X25">
            <v>1863.6389999985695</v>
          </cell>
          <cell r="Y25">
            <v>0</v>
          </cell>
        </row>
        <row r="26">
          <cell r="A26">
            <v>440018</v>
          </cell>
          <cell r="B26" t="str">
            <v>EMINA SRL (ex 510251 Studio Iaccarino)</v>
          </cell>
          <cell r="C26">
            <v>2170.3703703703704</v>
          </cell>
          <cell r="D26">
            <v>78133.333333333328</v>
          </cell>
          <cell r="E26">
            <v>69072</v>
          </cell>
          <cell r="F26">
            <v>0.01</v>
          </cell>
          <cell r="G26">
            <v>36</v>
          </cell>
          <cell r="H26" t="str">
            <v>n.s.</v>
          </cell>
          <cell r="I26">
            <v>20894.28</v>
          </cell>
          <cell r="J26" t="str">
            <v>Opera da 04/2023 per cessione attività ex 510251. Il tetto 2023 era assegnato per 9/12</v>
          </cell>
          <cell r="L26"/>
          <cell r="M26"/>
          <cell r="N26"/>
          <cell r="O26"/>
          <cell r="P26"/>
          <cell r="Q26"/>
          <cell r="R26"/>
          <cell r="S26"/>
          <cell r="U26"/>
          <cell r="V26">
            <v>440018</v>
          </cell>
          <cell r="W26"/>
          <cell r="X26"/>
          <cell r="Y26"/>
        </row>
        <row r="27">
          <cell r="A27">
            <v>440076</v>
          </cell>
          <cell r="B27" t="str">
            <v>CLINICA MEDITERRANEA SPA  (LABORATORIO DI ANALISI)</v>
          </cell>
          <cell r="C27">
            <v>1138.32</v>
          </cell>
          <cell r="D27">
            <v>40979.704337024377</v>
          </cell>
          <cell r="E27">
            <v>36601.934669999995</v>
          </cell>
          <cell r="F27">
            <v>0.01</v>
          </cell>
          <cell r="G27">
            <v>36</v>
          </cell>
          <cell r="H27">
            <v>-7.0000000000000007E-2</v>
          </cell>
          <cell r="I27">
            <v>0</v>
          </cell>
          <cell r="J27"/>
          <cell r="L27">
            <v>1125</v>
          </cell>
          <cell r="M27">
            <v>40500</v>
          </cell>
          <cell r="N27">
            <v>35814</v>
          </cell>
          <cell r="O27" t="str">
            <v>1.00%</v>
          </cell>
          <cell r="P27">
            <v>1453</v>
          </cell>
          <cell r="Q27">
            <v>52477.490000001271</v>
          </cell>
          <cell r="R27">
            <v>45532.98000000044</v>
          </cell>
          <cell r="S27">
            <v>1.1219636986728421E-2</v>
          </cell>
          <cell r="U27">
            <v>0</v>
          </cell>
          <cell r="V27">
            <v>440076</v>
          </cell>
          <cell r="W27">
            <v>35775.518999999993</v>
          </cell>
          <cell r="X27">
            <v>3581.4</v>
          </cell>
          <cell r="Y27">
            <v>6176.0610000004472</v>
          </cell>
        </row>
        <row r="28">
          <cell r="A28">
            <v>450046</v>
          </cell>
          <cell r="B28" t="str">
            <v>CLINIC CENTER S.P.A. - (CENTRO DI RIABILITAZIONE EX ART. 44 )</v>
          </cell>
          <cell r="C28">
            <v>5924.0999999999995</v>
          </cell>
          <cell r="D28">
            <v>213255.87566878143</v>
          </cell>
          <cell r="E28">
            <v>190474.22999999998</v>
          </cell>
          <cell r="F28">
            <v>0.01</v>
          </cell>
          <cell r="G28">
            <v>36</v>
          </cell>
          <cell r="H28">
            <v>-7.0000000000000007E-2</v>
          </cell>
          <cell r="I28">
            <v>0</v>
          </cell>
          <cell r="J28"/>
          <cell r="L28">
            <v>6436</v>
          </cell>
          <cell r="M28">
            <v>231700</v>
          </cell>
          <cell r="N28">
            <v>204811</v>
          </cell>
          <cell r="O28" t="str">
            <v>1.00%</v>
          </cell>
          <cell r="P28">
            <v>5800</v>
          </cell>
          <cell r="Q28">
            <v>213343.73999999356</v>
          </cell>
          <cell r="R28">
            <v>191362.84199999759</v>
          </cell>
          <cell r="S28">
            <v>8.4207852234375778E-4</v>
          </cell>
          <cell r="U28">
            <v>112.74100000000001</v>
          </cell>
          <cell r="V28">
            <v>450046</v>
          </cell>
          <cell r="W28">
            <v>185199.439999997</v>
          </cell>
          <cell r="X28">
            <v>6050.661000000584</v>
          </cell>
          <cell r="Y28">
            <v>0</v>
          </cell>
        </row>
        <row r="29">
          <cell r="A29">
            <v>450057</v>
          </cell>
          <cell r="B29" t="str">
            <v>CENTRO DI CARDIOLOGIA PREVENTIVA DEL PROF. L. D'ANDREA S.R.L.</v>
          </cell>
          <cell r="C29">
            <v>6065.46</v>
          </cell>
          <cell r="D29">
            <v>218345.42027463269</v>
          </cell>
          <cell r="E29">
            <v>195020.06999999998</v>
          </cell>
          <cell r="F29">
            <v>0.01</v>
          </cell>
          <cell r="G29">
            <v>36</v>
          </cell>
          <cell r="H29">
            <v>-7.0000000000000007E-2</v>
          </cell>
          <cell r="I29">
            <v>0</v>
          </cell>
          <cell r="J29"/>
          <cell r="L29">
            <v>6592</v>
          </cell>
          <cell r="M29">
            <v>237300</v>
          </cell>
          <cell r="N29">
            <v>209699</v>
          </cell>
          <cell r="O29" t="str">
            <v>1.00%</v>
          </cell>
          <cell r="P29">
            <v>6558</v>
          </cell>
          <cell r="Q29">
            <v>228812.27999999395</v>
          </cell>
          <cell r="R29">
            <v>209525.25799999596</v>
          </cell>
          <cell r="S29">
            <v>3.2436534041653281E-4</v>
          </cell>
          <cell r="U29">
            <v>0</v>
          </cell>
          <cell r="V29">
            <v>450057</v>
          </cell>
          <cell r="W29">
            <v>208597.24799999635</v>
          </cell>
          <cell r="X29">
            <v>928.00999999960186</v>
          </cell>
          <cell r="Y29">
            <v>0</v>
          </cell>
        </row>
        <row r="30">
          <cell r="A30">
            <v>450060</v>
          </cell>
          <cell r="B30" t="str">
            <v>CENTRO CARDIOLOGICO NARDI S.A.S.</v>
          </cell>
          <cell r="C30">
            <v>3018.7799999999997</v>
          </cell>
          <cell r="D30">
            <v>108689.9593345787</v>
          </cell>
          <cell r="E30">
            <v>97078.855380001391</v>
          </cell>
          <cell r="F30">
            <v>0.01</v>
          </cell>
          <cell r="G30">
            <v>36</v>
          </cell>
          <cell r="H30">
            <v>-7.0000000000000007E-2</v>
          </cell>
          <cell r="I30">
            <v>0</v>
          </cell>
          <cell r="J30"/>
          <cell r="L30">
            <v>3258</v>
          </cell>
          <cell r="M30">
            <v>117300</v>
          </cell>
          <cell r="N30">
            <v>103673</v>
          </cell>
          <cell r="O30" t="str">
            <v>1.00%</v>
          </cell>
          <cell r="P30">
            <v>3285</v>
          </cell>
          <cell r="Q30">
            <v>118303.37999999955</v>
          </cell>
          <cell r="R30">
            <v>104385.86600000151</v>
          </cell>
          <cell r="S30">
            <v>1.5145532481639528E-3</v>
          </cell>
          <cell r="U30">
            <v>0</v>
          </cell>
          <cell r="V30">
            <v>450060</v>
          </cell>
          <cell r="W30">
            <v>103630.03700000151</v>
          </cell>
          <cell r="X30">
            <v>755.8289999999979</v>
          </cell>
          <cell r="Y30">
            <v>0</v>
          </cell>
        </row>
        <row r="31">
          <cell r="A31">
            <v>460090</v>
          </cell>
          <cell r="B31" t="str">
            <v>CARDIO VASCULAR CENTER S.A.S. DI A. VECCHIONI</v>
          </cell>
          <cell r="C31">
            <v>4395.1799999999994</v>
          </cell>
          <cell r="D31">
            <v>158242.8693236252</v>
          </cell>
          <cell r="E31">
            <v>141338.13941999865</v>
          </cell>
          <cell r="F31">
            <v>0.01</v>
          </cell>
          <cell r="G31">
            <v>36</v>
          </cell>
          <cell r="H31">
            <v>-7.0000000000000007E-2</v>
          </cell>
          <cell r="I31">
            <v>0</v>
          </cell>
          <cell r="J31"/>
          <cell r="L31">
            <v>4775</v>
          </cell>
          <cell r="M31">
            <v>171900</v>
          </cell>
          <cell r="N31">
            <v>151887</v>
          </cell>
          <cell r="O31" t="str">
            <v>1.00%</v>
          </cell>
          <cell r="P31">
            <v>4918</v>
          </cell>
          <cell r="Q31">
            <v>164926.19999999733</v>
          </cell>
          <cell r="R31">
            <v>151976.49399999855</v>
          </cell>
          <cell r="S31">
            <v>0</v>
          </cell>
          <cell r="U31">
            <v>0</v>
          </cell>
          <cell r="V31">
            <v>460090</v>
          </cell>
          <cell r="W31">
            <v>151771.99399999861</v>
          </cell>
          <cell r="X31">
            <v>204.49999999994179</v>
          </cell>
          <cell r="Y31">
            <v>0</v>
          </cell>
        </row>
        <row r="32">
          <cell r="A32">
            <v>460092</v>
          </cell>
          <cell r="B32" t="str">
            <v>DOTT. ESPOSITO CLAUDIO</v>
          </cell>
          <cell r="C32">
            <v>2718.39</v>
          </cell>
          <cell r="D32">
            <v>97869.610409653003</v>
          </cell>
          <cell r="E32">
            <v>87414.42</v>
          </cell>
          <cell r="F32">
            <v>0.01</v>
          </cell>
          <cell r="G32">
            <v>36</v>
          </cell>
          <cell r="H32">
            <v>-7.0000000000000007E-2</v>
          </cell>
          <cell r="I32">
            <v>0</v>
          </cell>
          <cell r="J32"/>
          <cell r="L32">
            <v>2956</v>
          </cell>
          <cell r="M32">
            <v>106400</v>
          </cell>
          <cell r="N32">
            <v>93994</v>
          </cell>
          <cell r="O32" t="str">
            <v>1.00%</v>
          </cell>
          <cell r="P32">
            <v>2956</v>
          </cell>
          <cell r="Q32">
            <v>90177.830000001835</v>
          </cell>
          <cell r="R32">
            <v>80624.875000002634</v>
          </cell>
          <cell r="S32">
            <v>0</v>
          </cell>
          <cell r="U32">
            <v>0</v>
          </cell>
          <cell r="V32">
            <v>460092</v>
          </cell>
          <cell r="W32">
            <v>80624.875000003012</v>
          </cell>
          <cell r="X32">
            <v>-3.7834979593753815E-10</v>
          </cell>
          <cell r="Y32">
            <v>0</v>
          </cell>
        </row>
        <row r="33">
          <cell r="A33">
            <v>460103</v>
          </cell>
          <cell r="B33" t="str">
            <v>DIAGNOSTICA MORI S.R.L.</v>
          </cell>
          <cell r="C33">
            <v>8466.7199999999993</v>
          </cell>
          <cell r="D33">
            <v>304797.0226170831</v>
          </cell>
          <cell r="E33">
            <v>272236.24205998989</v>
          </cell>
          <cell r="F33">
            <v>0.01</v>
          </cell>
          <cell r="G33">
            <v>36</v>
          </cell>
          <cell r="H33">
            <v>-7.0000000000000007E-2</v>
          </cell>
          <cell r="I33">
            <v>0</v>
          </cell>
          <cell r="J33" t="str">
            <v xml:space="preserve"> </v>
          </cell>
          <cell r="L33">
            <v>8958</v>
          </cell>
          <cell r="M33">
            <v>322500</v>
          </cell>
          <cell r="N33">
            <v>285042</v>
          </cell>
          <cell r="O33" t="str">
            <v>1.00%</v>
          </cell>
          <cell r="P33">
            <v>9235</v>
          </cell>
          <cell r="Q33">
            <v>312301.49999998417</v>
          </cell>
          <cell r="R33">
            <v>292727.14199998917</v>
          </cell>
          <cell r="S33">
            <v>0</v>
          </cell>
          <cell r="U33">
            <v>0</v>
          </cell>
          <cell r="V33">
            <v>460103</v>
          </cell>
          <cell r="W33">
            <v>285026.13299998763</v>
          </cell>
          <cell r="X33">
            <v>7701.0090000015334</v>
          </cell>
          <cell r="Y33">
            <v>0</v>
          </cell>
        </row>
        <row r="34">
          <cell r="A34">
            <v>460120</v>
          </cell>
          <cell r="B34" t="str">
            <v>Istituto Diagnostico Varelli S.r.l. - Pianura</v>
          </cell>
          <cell r="C34">
            <v>3430.77</v>
          </cell>
          <cell r="D34">
            <v>123504.03267890404</v>
          </cell>
          <cell r="E34">
            <v>110310.37457999952</v>
          </cell>
          <cell r="F34">
            <v>0.01</v>
          </cell>
          <cell r="G34">
            <v>36</v>
          </cell>
          <cell r="H34">
            <v>-7.0000000000000007E-2</v>
          </cell>
          <cell r="I34">
            <v>0</v>
          </cell>
          <cell r="J34"/>
          <cell r="L34">
            <v>3389</v>
          </cell>
          <cell r="M34">
            <v>122000</v>
          </cell>
          <cell r="N34">
            <v>107850</v>
          </cell>
          <cell r="O34" t="str">
            <v>1.00%</v>
          </cell>
          <cell r="P34">
            <v>3691</v>
          </cell>
          <cell r="Q34">
            <v>131312.27999999828</v>
          </cell>
          <cell r="R34">
            <v>118652.20599999948</v>
          </cell>
          <cell r="S34">
            <v>3.3133474662380273E-3</v>
          </cell>
          <cell r="U34">
            <v>38.9</v>
          </cell>
          <cell r="V34">
            <v>460120</v>
          </cell>
          <cell r="W34">
            <v>107850</v>
          </cell>
          <cell r="X34">
            <v>10763.305999999482</v>
          </cell>
          <cell r="Y34">
            <v>0</v>
          </cell>
        </row>
        <row r="35">
          <cell r="A35">
            <v>460133</v>
          </cell>
          <cell r="B35" t="str">
            <v>Istituto Diagnostico Varelli S.r.l. - Soccavo</v>
          </cell>
          <cell r="C35">
            <v>19999.649999999998</v>
          </cell>
          <cell r="D35">
            <v>719974.48723026016</v>
          </cell>
          <cell r="E35">
            <v>643061.23169999989</v>
          </cell>
          <cell r="F35">
            <v>0.01</v>
          </cell>
          <cell r="G35">
            <v>36</v>
          </cell>
          <cell r="H35">
            <v>-7.0000000000000007E-2</v>
          </cell>
          <cell r="I35">
            <v>0</v>
          </cell>
          <cell r="J35"/>
          <cell r="L35">
            <v>21456</v>
          </cell>
          <cell r="M35">
            <v>772400</v>
          </cell>
          <cell r="N35">
            <v>682654</v>
          </cell>
          <cell r="O35" t="str">
            <v>1.00%</v>
          </cell>
          <cell r="P35">
            <v>22276</v>
          </cell>
          <cell r="Q35">
            <v>795188.98000002559</v>
          </cell>
          <cell r="R35">
            <v>691552.93999998132</v>
          </cell>
          <cell r="S35">
            <v>4.7849985379800376E-3</v>
          </cell>
          <cell r="U35">
            <v>89.25</v>
          </cell>
          <cell r="V35">
            <v>460133</v>
          </cell>
          <cell r="W35">
            <v>682654</v>
          </cell>
          <cell r="X35">
            <v>8809.69</v>
          </cell>
          <cell r="Y35">
            <v>-1.8682840163819492E-8</v>
          </cell>
        </row>
        <row r="36">
          <cell r="A36">
            <v>460139</v>
          </cell>
          <cell r="B36" t="str">
            <v>VOMERO CENTER &amp; C. S.N.C.</v>
          </cell>
          <cell r="C36">
            <v>9798.48</v>
          </cell>
          <cell r="D36">
            <v>352730.92847535369</v>
          </cell>
          <cell r="E36">
            <v>315049.47653999599</v>
          </cell>
          <cell r="F36">
            <v>0.01</v>
          </cell>
          <cell r="G36">
            <v>36</v>
          </cell>
          <cell r="H36">
            <v>-7.0000000000000007E-2</v>
          </cell>
          <cell r="I36">
            <v>0</v>
          </cell>
          <cell r="J36"/>
          <cell r="L36">
            <v>9794</v>
          </cell>
          <cell r="M36">
            <v>352600</v>
          </cell>
          <cell r="N36">
            <v>311659</v>
          </cell>
          <cell r="O36" t="str">
            <v>1.00%</v>
          </cell>
          <cell r="P36">
            <v>10713</v>
          </cell>
          <cell r="Q36">
            <v>366699.38999998762</v>
          </cell>
          <cell r="R36">
            <v>338762.87799999572</v>
          </cell>
          <cell r="S36">
            <v>5.9166249753491796E-4</v>
          </cell>
          <cell r="U36">
            <v>0</v>
          </cell>
          <cell r="V36">
            <v>460139</v>
          </cell>
          <cell r="W36">
            <v>311659</v>
          </cell>
          <cell r="X36">
            <v>27103.877999995719</v>
          </cell>
          <cell r="Y36">
            <v>0</v>
          </cell>
        </row>
        <row r="37">
          <cell r="A37">
            <v>470124</v>
          </cell>
          <cell r="B37" t="str">
            <v>CE. CARD. S.R.L.</v>
          </cell>
          <cell r="C37">
            <v>12617.31</v>
          </cell>
          <cell r="D37">
            <v>454210.42750955076</v>
          </cell>
          <cell r="E37">
            <v>405688.14888000529</v>
          </cell>
          <cell r="F37">
            <v>0.01</v>
          </cell>
          <cell r="G37">
            <v>36</v>
          </cell>
          <cell r="H37">
            <v>-7.0000000000000007E-2</v>
          </cell>
          <cell r="I37">
            <v>0</v>
          </cell>
          <cell r="J37"/>
          <cell r="L37">
            <v>13472</v>
          </cell>
          <cell r="M37">
            <v>485000</v>
          </cell>
          <cell r="N37">
            <v>428662</v>
          </cell>
          <cell r="O37" t="str">
            <v>1.00%</v>
          </cell>
          <cell r="P37">
            <v>13785</v>
          </cell>
          <cell r="Q37">
            <v>498042.79999999388</v>
          </cell>
          <cell r="R37">
            <v>436375.20600000571</v>
          </cell>
          <cell r="S37">
            <v>4.5906754333226727E-3</v>
          </cell>
          <cell r="U37">
            <v>151.38999999999999</v>
          </cell>
          <cell r="V37">
            <v>470124</v>
          </cell>
          <cell r="W37">
            <v>428662</v>
          </cell>
          <cell r="X37">
            <v>7561.8160000057096</v>
          </cell>
          <cell r="Y37">
            <v>0</v>
          </cell>
        </row>
        <row r="38">
          <cell r="A38">
            <v>470125</v>
          </cell>
          <cell r="B38" t="str">
            <v>CLINICA SANATRIX S.P.A.</v>
          </cell>
          <cell r="C38">
            <v>919.77</v>
          </cell>
          <cell r="D38">
            <v>33112.235681398546</v>
          </cell>
          <cell r="E38">
            <v>29574.929999999997</v>
          </cell>
          <cell r="F38">
            <v>0.01</v>
          </cell>
          <cell r="G38">
            <v>36</v>
          </cell>
          <cell r="H38">
            <v>-7.0000000000000007E-2</v>
          </cell>
          <cell r="I38">
            <v>0</v>
          </cell>
          <cell r="J38"/>
          <cell r="L38">
            <v>908</v>
          </cell>
          <cell r="M38">
            <v>32700</v>
          </cell>
          <cell r="N38">
            <v>28910</v>
          </cell>
          <cell r="O38" t="str">
            <v>1.00%</v>
          </cell>
          <cell r="P38">
            <v>1148</v>
          </cell>
          <cell r="Q38">
            <v>40323.410000000578</v>
          </cell>
          <cell r="R38">
            <v>35401.15</v>
          </cell>
          <cell r="S38">
            <v>3.3380781422126282E-4</v>
          </cell>
          <cell r="U38">
            <v>0</v>
          </cell>
          <cell r="V38">
            <v>470125</v>
          </cell>
          <cell r="W38">
            <v>28910</v>
          </cell>
          <cell r="X38">
            <v>2891</v>
          </cell>
          <cell r="Y38">
            <v>3600.15</v>
          </cell>
        </row>
        <row r="39">
          <cell r="A39">
            <v>470127</v>
          </cell>
          <cell r="B39" t="str">
            <v>NEW MEDICAL CENTER</v>
          </cell>
          <cell r="C39">
            <v>4453.7699999999995</v>
          </cell>
          <cell r="D39">
            <v>160319.61385178505</v>
          </cell>
          <cell r="E39">
            <v>143193.03</v>
          </cell>
          <cell r="F39">
            <v>0.01</v>
          </cell>
          <cell r="G39">
            <v>36</v>
          </cell>
          <cell r="H39">
            <v>-7.0000000000000007E-2</v>
          </cell>
          <cell r="I39">
            <v>0</v>
          </cell>
          <cell r="J39"/>
          <cell r="L39">
            <v>4839</v>
          </cell>
          <cell r="M39">
            <v>174200</v>
          </cell>
          <cell r="N39">
            <v>153971</v>
          </cell>
          <cell r="O39" t="str">
            <v>1.00%</v>
          </cell>
          <cell r="P39">
            <v>4056</v>
          </cell>
          <cell r="Q39">
            <v>144688.85999999705</v>
          </cell>
          <cell r="R39">
            <v>127071.93199999889</v>
          </cell>
          <cell r="S39">
            <v>1.2640437173452425E-3</v>
          </cell>
          <cell r="U39">
            <v>0</v>
          </cell>
          <cell r="V39">
            <v>470127</v>
          </cell>
          <cell r="W39">
            <v>127071.93199999889</v>
          </cell>
          <cell r="X39">
            <v>0</v>
          </cell>
          <cell r="Y39">
            <v>0</v>
          </cell>
        </row>
        <row r="40">
          <cell r="A40">
            <v>470128</v>
          </cell>
          <cell r="B40" t="str">
            <v>S.D.C. S.R.L.</v>
          </cell>
          <cell r="C40">
            <v>12023.039999999999</v>
          </cell>
          <cell r="D40">
            <v>432833.11463428685</v>
          </cell>
          <cell r="E40">
            <v>386594.5262700044</v>
          </cell>
          <cell r="F40">
            <v>0.01</v>
          </cell>
          <cell r="G40">
            <v>36</v>
          </cell>
          <cell r="H40">
            <v>-7.0000000000000007E-2</v>
          </cell>
          <cell r="I40">
            <v>0</v>
          </cell>
          <cell r="J40"/>
          <cell r="L40">
            <v>12861</v>
          </cell>
          <cell r="M40">
            <v>463000</v>
          </cell>
          <cell r="N40">
            <v>409211</v>
          </cell>
          <cell r="O40" t="str">
            <v>1.00%</v>
          </cell>
          <cell r="P40">
            <v>13779</v>
          </cell>
          <cell r="Q40">
            <v>477155.46999999066</v>
          </cell>
          <cell r="R40">
            <v>415693.03900000476</v>
          </cell>
          <cell r="S40">
            <v>4.6788620568772622E-3</v>
          </cell>
          <cell r="U40">
            <v>0</v>
          </cell>
          <cell r="V40">
            <v>470128</v>
          </cell>
          <cell r="W40">
            <v>409211</v>
          </cell>
          <cell r="X40">
            <v>6482.0390000047628</v>
          </cell>
          <cell r="Y40">
            <v>0</v>
          </cell>
        </row>
        <row r="41">
          <cell r="A41">
            <v>470129</v>
          </cell>
          <cell r="B41" t="str">
            <v>CARDIONOVA S.A.S.</v>
          </cell>
          <cell r="C41">
            <v>15877.89</v>
          </cell>
          <cell r="D41">
            <v>571608.54560310696</v>
          </cell>
          <cell r="E41">
            <v>510544.88999999996</v>
          </cell>
          <cell r="F41">
            <v>0.01</v>
          </cell>
          <cell r="G41">
            <v>36</v>
          </cell>
          <cell r="H41">
            <v>-7.0000000000000007E-2</v>
          </cell>
          <cell r="I41">
            <v>0</v>
          </cell>
          <cell r="J41"/>
          <cell r="L41">
            <v>17253</v>
          </cell>
          <cell r="M41">
            <v>621100</v>
          </cell>
          <cell r="N41">
            <v>548973</v>
          </cell>
          <cell r="O41" t="str">
            <v>1.00%</v>
          </cell>
          <cell r="P41">
            <v>17747</v>
          </cell>
          <cell r="Q41">
            <v>637763.82999997132</v>
          </cell>
          <cell r="R41">
            <v>548966.8509999665</v>
          </cell>
          <cell r="S41">
            <v>1.3475293926018014E-3</v>
          </cell>
          <cell r="U41">
            <v>0</v>
          </cell>
          <cell r="V41">
            <v>470129</v>
          </cell>
          <cell r="W41">
            <v>548966.8509999665</v>
          </cell>
          <cell r="X41">
            <v>0</v>
          </cell>
          <cell r="Y41">
            <v>0</v>
          </cell>
        </row>
        <row r="42">
          <cell r="A42">
            <v>480212</v>
          </cell>
          <cell r="B42" t="str">
            <v>HERMITAGE HOSPITAL SRL</v>
          </cell>
          <cell r="C42">
            <v>412.91999999999996</v>
          </cell>
          <cell r="D42">
            <v>14856.305735737697</v>
          </cell>
          <cell r="E42">
            <v>13269.24</v>
          </cell>
          <cell r="F42">
            <v>0.01</v>
          </cell>
          <cell r="G42">
            <v>36</v>
          </cell>
          <cell r="H42">
            <v>-7.0000000000000007E-2</v>
          </cell>
          <cell r="I42">
            <v>0</v>
          </cell>
          <cell r="J42"/>
          <cell r="L42">
            <v>447</v>
          </cell>
          <cell r="M42">
            <v>16100</v>
          </cell>
          <cell r="N42">
            <v>14268</v>
          </cell>
          <cell r="O42" t="str">
            <v>1.00%</v>
          </cell>
          <cell r="P42">
            <v>3</v>
          </cell>
          <cell r="Q42">
            <v>68.430000000000007</v>
          </cell>
          <cell r="R42">
            <v>27.28</v>
          </cell>
          <cell r="S42">
            <v>0</v>
          </cell>
          <cell r="U42">
            <v>0</v>
          </cell>
          <cell r="V42">
            <v>480212</v>
          </cell>
          <cell r="W42">
            <v>27.28</v>
          </cell>
          <cell r="X42">
            <v>0</v>
          </cell>
          <cell r="Y42">
            <v>0</v>
          </cell>
        </row>
        <row r="43">
          <cell r="A43">
            <v>490194</v>
          </cell>
          <cell r="B43" t="str">
            <v>PINETA CENTER S.N.C. DI V. DE MICHELE DI I. DE MICHELE</v>
          </cell>
          <cell r="C43">
            <v>5034.0899999999992</v>
          </cell>
          <cell r="D43">
            <v>181214.027028057</v>
          </cell>
          <cell r="E43">
            <v>161855.34</v>
          </cell>
          <cell r="F43">
            <v>0.01</v>
          </cell>
          <cell r="G43">
            <v>36</v>
          </cell>
          <cell r="H43">
            <v>-7.0000000000000007E-2</v>
          </cell>
          <cell r="I43">
            <v>0</v>
          </cell>
          <cell r="J43"/>
          <cell r="L43">
            <v>5469</v>
          </cell>
          <cell r="M43">
            <v>196900</v>
          </cell>
          <cell r="N43">
            <v>174038</v>
          </cell>
          <cell r="O43" t="str">
            <v>1.00%</v>
          </cell>
          <cell r="P43">
            <v>4218</v>
          </cell>
          <cell r="Q43">
            <v>168271.22999999879</v>
          </cell>
          <cell r="R43">
            <v>149004.07000000149</v>
          </cell>
          <cell r="S43">
            <v>1.336623659233212E-3</v>
          </cell>
          <cell r="U43">
            <v>5487</v>
          </cell>
          <cell r="V43">
            <v>490194</v>
          </cell>
          <cell r="W43">
            <v>143517.070000001</v>
          </cell>
          <cell r="X43">
            <v>0</v>
          </cell>
          <cell r="Y43">
            <v>0</v>
          </cell>
        </row>
        <row r="44">
          <cell r="A44">
            <v>490195</v>
          </cell>
          <cell r="B44" t="str">
            <v>STUDIO POLID. CARD. SANTORO S.N.C.</v>
          </cell>
          <cell r="C44">
            <v>3494.0099999999998</v>
          </cell>
          <cell r="D44">
            <v>125780.88960450757</v>
          </cell>
          <cell r="E44">
            <v>112343.99999999999</v>
          </cell>
          <cell r="F44">
            <v>0.01</v>
          </cell>
          <cell r="G44">
            <v>36</v>
          </cell>
          <cell r="H44">
            <v>-7.0000000000000007E-2</v>
          </cell>
          <cell r="I44">
            <v>0</v>
          </cell>
          <cell r="J44"/>
          <cell r="L44">
            <v>3797</v>
          </cell>
          <cell r="M44">
            <v>136700</v>
          </cell>
          <cell r="N44">
            <v>120800</v>
          </cell>
          <cell r="O44" t="str">
            <v>1.00%</v>
          </cell>
          <cell r="P44">
            <v>4001</v>
          </cell>
          <cell r="Q44">
            <v>131446.91999999783</v>
          </cell>
          <cell r="R44">
            <v>119031.32699999952</v>
          </cell>
          <cell r="S44">
            <v>0</v>
          </cell>
          <cell r="U44">
            <v>0</v>
          </cell>
          <cell r="V44">
            <v>490195</v>
          </cell>
          <cell r="W44">
            <v>119031.32699999952</v>
          </cell>
          <cell r="X44">
            <v>0</v>
          </cell>
          <cell r="Y44">
            <v>0</v>
          </cell>
        </row>
        <row r="45">
          <cell r="A45">
            <v>490206</v>
          </cell>
          <cell r="B45" t="str">
            <v>LABORATORIO ANALISI CLINICHE C/2 S.A.S. DI B. CIRILLO</v>
          </cell>
          <cell r="C45">
            <v>3599.1</v>
          </cell>
          <cell r="D45">
            <v>129573.05847817988</v>
          </cell>
          <cell r="E45">
            <v>115731.06</v>
          </cell>
          <cell r="F45">
            <v>0.01</v>
          </cell>
          <cell r="G45">
            <v>36</v>
          </cell>
          <cell r="H45">
            <v>-7.0000000000000007E-2</v>
          </cell>
          <cell r="I45">
            <v>0</v>
          </cell>
          <cell r="J45"/>
          <cell r="L45">
            <v>3911</v>
          </cell>
          <cell r="M45">
            <v>140800</v>
          </cell>
          <cell r="N45">
            <v>124442</v>
          </cell>
          <cell r="O45" t="str">
            <v>1.00%</v>
          </cell>
          <cell r="P45">
            <v>3734</v>
          </cell>
          <cell r="Q45">
            <v>124922.60999999837</v>
          </cell>
          <cell r="R45">
            <v>116661.53599999908</v>
          </cell>
          <cell r="S45">
            <v>4.9471866763969548E-4</v>
          </cell>
          <cell r="U45">
            <v>0</v>
          </cell>
          <cell r="V45">
            <v>490206</v>
          </cell>
          <cell r="W45">
            <v>116661.53599999908</v>
          </cell>
          <cell r="X45">
            <v>0</v>
          </cell>
          <cell r="Y45">
            <v>0</v>
          </cell>
        </row>
        <row r="46">
          <cell r="A46">
            <v>490231</v>
          </cell>
          <cell r="B46" t="str">
            <v>CUOMO - ZARRA S.A.S. DI FEDERICA MANIERI</v>
          </cell>
          <cell r="C46"/>
          <cell r="D46"/>
          <cell r="E46"/>
          <cell r="F46"/>
          <cell r="G46"/>
          <cell r="H46"/>
          <cell r="I46"/>
          <cell r="J46" t="str">
            <v>da inizio 2024 trasferito AMB543 per cambio sede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 t="e">
            <v>#N/A</v>
          </cell>
          <cell r="W46"/>
          <cell r="X46"/>
          <cell r="Y46"/>
        </row>
        <row r="47">
          <cell r="A47">
            <v>500228</v>
          </cell>
          <cell r="B47" t="str">
            <v>C.C.S. S.R.L.</v>
          </cell>
          <cell r="C47">
            <v>9558.5399999999991</v>
          </cell>
          <cell r="D47">
            <v>344113.80155274924</v>
          </cell>
          <cell r="E47">
            <v>307352.89790999104</v>
          </cell>
          <cell r="F47">
            <v>0.01</v>
          </cell>
          <cell r="G47">
            <v>36</v>
          </cell>
          <cell r="H47">
            <v>-7.0000000000000007E-2</v>
          </cell>
          <cell r="I47">
            <v>0</v>
          </cell>
          <cell r="J47"/>
          <cell r="L47">
            <v>10219</v>
          </cell>
          <cell r="M47">
            <v>367900</v>
          </cell>
          <cell r="N47">
            <v>325151</v>
          </cell>
          <cell r="O47" t="str">
            <v>1.00%</v>
          </cell>
          <cell r="P47">
            <v>10591</v>
          </cell>
          <cell r="Q47">
            <v>352407.99999998888</v>
          </cell>
          <cell r="R47">
            <v>330486.98699999036</v>
          </cell>
          <cell r="S47">
            <v>3.4035438446275638E-3</v>
          </cell>
          <cell r="U47">
            <v>0</v>
          </cell>
          <cell r="V47">
            <v>500228</v>
          </cell>
          <cell r="W47">
            <v>325151</v>
          </cell>
          <cell r="X47">
            <v>5335.9869999903603</v>
          </cell>
          <cell r="Y47">
            <v>0</v>
          </cell>
        </row>
        <row r="48">
          <cell r="A48">
            <v>500265</v>
          </cell>
          <cell r="B48" t="str">
            <v>CARDIOSUD S.A.S.</v>
          </cell>
          <cell r="C48">
            <v>16111.32</v>
          </cell>
          <cell r="D48">
            <v>580001.60240894603</v>
          </cell>
          <cell r="E48">
            <v>518041.33541996771</v>
          </cell>
          <cell r="F48">
            <v>0.01</v>
          </cell>
          <cell r="G48">
            <v>36</v>
          </cell>
          <cell r="H48">
            <v>-7.0000000000000007E-2</v>
          </cell>
          <cell r="I48">
            <v>0</v>
          </cell>
          <cell r="J48"/>
          <cell r="L48">
            <v>16353</v>
          </cell>
          <cell r="M48">
            <v>588700</v>
          </cell>
          <cell r="N48">
            <v>520294</v>
          </cell>
          <cell r="O48" t="str">
            <v>1.00%</v>
          </cell>
          <cell r="P48">
            <v>16521</v>
          </cell>
          <cell r="Q48">
            <v>600297.39000000549</v>
          </cell>
          <cell r="R48">
            <v>557121.49399996537</v>
          </cell>
          <cell r="S48">
            <v>1.8643460960536043E-3</v>
          </cell>
          <cell r="U48">
            <v>87.8</v>
          </cell>
          <cell r="V48">
            <v>500265</v>
          </cell>
          <cell r="W48">
            <v>520294</v>
          </cell>
          <cell r="X48">
            <v>36739.69399996537</v>
          </cell>
          <cell r="Y48">
            <v>0</v>
          </cell>
        </row>
        <row r="49">
          <cell r="A49">
            <v>510247</v>
          </cell>
          <cell r="B49" t="str">
            <v>CARDIOCENTER S.R.L.</v>
          </cell>
          <cell r="C49">
            <v>13636.589999999998</v>
          </cell>
          <cell r="D49">
            <v>490910.23403742927</v>
          </cell>
          <cell r="E49">
            <v>438467.397599997</v>
          </cell>
          <cell r="F49">
            <v>0.01</v>
          </cell>
          <cell r="G49">
            <v>36</v>
          </cell>
          <cell r="H49">
            <v>-7.0000000000000007E-2</v>
          </cell>
          <cell r="I49">
            <v>0</v>
          </cell>
          <cell r="J49"/>
          <cell r="L49">
            <v>14014</v>
          </cell>
          <cell r="M49">
            <v>504500</v>
          </cell>
          <cell r="N49">
            <v>448852</v>
          </cell>
          <cell r="O49" t="str">
            <v>1.00%</v>
          </cell>
          <cell r="P49">
            <v>15545</v>
          </cell>
          <cell r="Q49">
            <v>539622.6599999828</v>
          </cell>
          <cell r="R49">
            <v>471790.83999999682</v>
          </cell>
          <cell r="S49">
            <v>1.0658170815388036E-2</v>
          </cell>
          <cell r="U49">
            <v>320.52000000000004</v>
          </cell>
          <cell r="V49">
            <v>510247</v>
          </cell>
          <cell r="W49">
            <v>448852</v>
          </cell>
          <cell r="X49">
            <v>22618.319999996824</v>
          </cell>
          <cell r="Y49">
            <v>0</v>
          </cell>
        </row>
        <row r="50">
          <cell r="A50">
            <v>510249</v>
          </cell>
          <cell r="B50" t="str">
            <v>ECOCARDIOSECTOR S.A.S DI PAOLA PIGA</v>
          </cell>
          <cell r="C50">
            <v>3566.5499999999997</v>
          </cell>
          <cell r="D50">
            <v>128390.94718705407</v>
          </cell>
          <cell r="E50">
            <v>114675.23099999999</v>
          </cell>
          <cell r="F50">
            <v>0.01</v>
          </cell>
          <cell r="G50">
            <v>36</v>
          </cell>
          <cell r="H50">
            <v>-7.0000000000000007E-2</v>
          </cell>
          <cell r="I50">
            <v>0</v>
          </cell>
          <cell r="J50"/>
          <cell r="L50">
            <v>3522</v>
          </cell>
          <cell r="M50">
            <v>126800</v>
          </cell>
          <cell r="N50">
            <v>112097</v>
          </cell>
          <cell r="O50" t="str">
            <v>1.00%</v>
          </cell>
          <cell r="P50">
            <v>4172</v>
          </cell>
          <cell r="Q50">
            <v>139631.39999999947</v>
          </cell>
          <cell r="R50">
            <v>124562.07600000101</v>
          </cell>
          <cell r="S50">
            <v>1.0125234803804242E-3</v>
          </cell>
          <cell r="U50">
            <v>0</v>
          </cell>
          <cell r="V50">
            <v>510249</v>
          </cell>
          <cell r="W50">
            <v>112097</v>
          </cell>
          <cell r="X50">
            <v>11209.7</v>
          </cell>
          <cell r="Y50">
            <v>1255.3800000000001</v>
          </cell>
        </row>
        <row r="51">
          <cell r="A51">
            <v>510251</v>
          </cell>
          <cell r="B51" t="str">
            <v>STUDIO CARDIOLOGICO CLINICO STRUMENTALE IACCARINO DEL DOTT. IACCARINO PAOLO &amp; C.S.A.S.</v>
          </cell>
          <cell r="C51"/>
          <cell r="D51"/>
          <cell r="E51"/>
          <cell r="F51"/>
          <cell r="G51"/>
          <cell r="H51">
            <v>-7.0000000000000007E-2</v>
          </cell>
          <cell r="I51">
            <v>0</v>
          </cell>
          <cell r="J51" t="str">
            <v>dal 2023 cessione a EMINA: cod. NSIS 440018</v>
          </cell>
          <cell r="L51">
            <v>1628</v>
          </cell>
          <cell r="M51">
            <v>58600</v>
          </cell>
          <cell r="N51">
            <v>51804</v>
          </cell>
          <cell r="O51" t="str">
            <v>1.00%</v>
          </cell>
          <cell r="P51">
            <v>613</v>
          </cell>
          <cell r="Q51">
            <v>23888.030000000104</v>
          </cell>
          <cell r="R51">
            <v>19548.858999999982</v>
          </cell>
          <cell r="S51">
            <v>8.6394911395856599E-3</v>
          </cell>
          <cell r="U51">
            <v>0</v>
          </cell>
          <cell r="V51" t="e">
            <v>#N/A</v>
          </cell>
          <cell r="W51">
            <v>19548.858999999982</v>
          </cell>
          <cell r="X51">
            <v>0</v>
          </cell>
          <cell r="Y51">
            <v>0</v>
          </cell>
        </row>
        <row r="52">
          <cell r="A52">
            <v>510299</v>
          </cell>
          <cell r="B52" t="str">
            <v>CENTRO MEDICINA NUCLEARE SRL</v>
          </cell>
          <cell r="C52">
            <v>7954.2899999999991</v>
          </cell>
          <cell r="D52">
            <v>286357.68789116276</v>
          </cell>
          <cell r="E52">
            <v>255766.74</v>
          </cell>
          <cell r="F52">
            <v>0.01</v>
          </cell>
          <cell r="G52">
            <v>36</v>
          </cell>
          <cell r="H52">
            <v>-7.0000000000000007E-2</v>
          </cell>
          <cell r="I52">
            <v>0</v>
          </cell>
          <cell r="J52"/>
          <cell r="L52">
            <v>8644</v>
          </cell>
          <cell r="M52">
            <v>311200</v>
          </cell>
          <cell r="N52">
            <v>275018</v>
          </cell>
          <cell r="O52" t="str">
            <v>1.00%</v>
          </cell>
          <cell r="P52">
            <v>9899</v>
          </cell>
          <cell r="Q52">
            <v>298748.44999998889</v>
          </cell>
          <cell r="R52">
            <v>265212.44099999341</v>
          </cell>
          <cell r="S52">
            <v>8.2814592928570933E-4</v>
          </cell>
          <cell r="U52">
            <v>0</v>
          </cell>
          <cell r="V52">
            <v>510299</v>
          </cell>
          <cell r="W52">
            <v>265212.44099999341</v>
          </cell>
          <cell r="X52">
            <v>0</v>
          </cell>
          <cell r="Y52">
            <v>0</v>
          </cell>
        </row>
        <row r="53">
          <cell r="A53">
            <v>520307</v>
          </cell>
          <cell r="B53" t="str">
            <v>CENTRO MEDICO CAMPANO S.R.L.</v>
          </cell>
          <cell r="C53">
            <v>13264.589999999998</v>
          </cell>
          <cell r="D53">
            <v>477517.56804423837</v>
          </cell>
          <cell r="E53">
            <v>426505.43999999994</v>
          </cell>
          <cell r="F53">
            <v>0.01</v>
          </cell>
          <cell r="G53">
            <v>36</v>
          </cell>
          <cell r="H53">
            <v>-7.0000000000000007E-2</v>
          </cell>
          <cell r="I53">
            <v>0</v>
          </cell>
          <cell r="J53"/>
          <cell r="L53">
            <v>14414</v>
          </cell>
          <cell r="M53">
            <v>518900</v>
          </cell>
          <cell r="N53">
            <v>458608</v>
          </cell>
          <cell r="O53" t="str">
            <v>1.00%</v>
          </cell>
          <cell r="P53">
            <v>14883</v>
          </cell>
          <cell r="Q53">
            <v>492354.91999998497</v>
          </cell>
          <cell r="R53">
            <v>457075.7459999877</v>
          </cell>
          <cell r="S53">
            <v>8.3077681606555625E-4</v>
          </cell>
          <cell r="U53">
            <v>0</v>
          </cell>
          <cell r="V53">
            <v>520307</v>
          </cell>
          <cell r="W53">
            <v>457075.7459999877</v>
          </cell>
          <cell r="X53">
            <v>0</v>
          </cell>
          <cell r="Y53">
            <v>0</v>
          </cell>
        </row>
        <row r="54">
          <cell r="A54">
            <v>520309</v>
          </cell>
          <cell r="B54" t="str">
            <v>HEART CENTER</v>
          </cell>
          <cell r="C54">
            <v>15436.14</v>
          </cell>
          <cell r="D54">
            <v>555701.11146353488</v>
          </cell>
          <cell r="E54">
            <v>496336.81127997121</v>
          </cell>
          <cell r="F54">
            <v>0.01</v>
          </cell>
          <cell r="G54">
            <v>36</v>
          </cell>
          <cell r="H54">
            <v>-7.0000000000000007E-2</v>
          </cell>
          <cell r="I54">
            <v>0</v>
          </cell>
          <cell r="J54"/>
          <cell r="L54">
            <v>16750</v>
          </cell>
          <cell r="M54">
            <v>603000</v>
          </cell>
          <cell r="N54">
            <v>532964</v>
          </cell>
          <cell r="O54" t="str">
            <v>1.00%</v>
          </cell>
          <cell r="P54">
            <v>16632</v>
          </cell>
          <cell r="Q54">
            <v>574840.0499999756</v>
          </cell>
          <cell r="R54">
            <v>533695.49599996908</v>
          </cell>
          <cell r="S54">
            <v>2.4373662086857922E-4</v>
          </cell>
          <cell r="U54">
            <v>0</v>
          </cell>
          <cell r="V54">
            <v>520309</v>
          </cell>
          <cell r="W54">
            <v>532964</v>
          </cell>
          <cell r="X54">
            <v>731.49599996907637</v>
          </cell>
          <cell r="Y54">
            <v>0</v>
          </cell>
        </row>
        <row r="55">
          <cell r="A55">
            <v>530335</v>
          </cell>
          <cell r="B55" t="str">
            <v>CENTRO CARDIOLOGICO ROGLIANI S.A.S</v>
          </cell>
          <cell r="C55">
            <v>7558.11</v>
          </cell>
          <cell r="D55">
            <v>272077.18374442577</v>
          </cell>
          <cell r="E55">
            <v>243011.78999999998</v>
          </cell>
          <cell r="F55">
            <v>0.01</v>
          </cell>
          <cell r="G55">
            <v>36</v>
          </cell>
          <cell r="H55">
            <v>-7.0000000000000007E-2</v>
          </cell>
          <cell r="I55">
            <v>0</v>
          </cell>
          <cell r="J55"/>
          <cell r="L55">
            <v>8214</v>
          </cell>
          <cell r="M55">
            <v>295700</v>
          </cell>
          <cell r="N55">
            <v>261303</v>
          </cell>
          <cell r="O55" t="str">
            <v>1.00%</v>
          </cell>
          <cell r="P55">
            <v>8409</v>
          </cell>
          <cell r="Q55">
            <v>283129.3799999922</v>
          </cell>
          <cell r="R55">
            <v>261244.78399999856</v>
          </cell>
          <cell r="S55">
            <v>1.7209675945591282E-3</v>
          </cell>
          <cell r="U55">
            <v>0</v>
          </cell>
          <cell r="V55">
            <v>530335</v>
          </cell>
          <cell r="W55">
            <v>261244.78399999856</v>
          </cell>
          <cell r="X55">
            <v>0</v>
          </cell>
          <cell r="Y55">
            <v>0</v>
          </cell>
        </row>
        <row r="56">
          <cell r="A56">
            <v>530336</v>
          </cell>
          <cell r="B56" t="str">
            <v>C.C.C. - CENTRO CARDIOL CAMPANO SAS</v>
          </cell>
          <cell r="C56">
            <v>6789</v>
          </cell>
          <cell r="D56">
            <v>244401.22310131477</v>
          </cell>
          <cell r="E56">
            <v>218292.38999999998</v>
          </cell>
          <cell r="F56">
            <v>0.01</v>
          </cell>
          <cell r="G56">
            <v>36</v>
          </cell>
          <cell r="H56">
            <v>-7.0000000000000007E-2</v>
          </cell>
          <cell r="I56">
            <v>0</v>
          </cell>
          <cell r="J56"/>
          <cell r="L56">
            <v>7378</v>
          </cell>
          <cell r="M56">
            <v>265600</v>
          </cell>
          <cell r="N56">
            <v>234723</v>
          </cell>
          <cell r="O56" t="str">
            <v>1.00%</v>
          </cell>
          <cell r="P56">
            <v>7422</v>
          </cell>
          <cell r="Q56">
            <v>259577.21999999436</v>
          </cell>
          <cell r="R56">
            <v>234171.2879999982</v>
          </cell>
          <cell r="S56">
            <v>0</v>
          </cell>
          <cell r="U56">
            <v>0</v>
          </cell>
          <cell r="V56">
            <v>530336</v>
          </cell>
          <cell r="W56">
            <v>234171.2879999982</v>
          </cell>
          <cell r="X56">
            <v>0</v>
          </cell>
          <cell r="Y56">
            <v>0</v>
          </cell>
        </row>
        <row r="57">
          <cell r="A57">
            <v>530337</v>
          </cell>
          <cell r="B57" t="str">
            <v>CENTRO POLIDIAGNOSTICO PERSICO PRIMI S.R.L. - (CENTRO DI RIABILITAZIONE EX ART. 44)</v>
          </cell>
          <cell r="C57">
            <v>2468.2199999999998</v>
          </cell>
          <cell r="D57">
            <v>88844.206841011692</v>
          </cell>
          <cell r="E57">
            <v>79353.179999999993</v>
          </cell>
          <cell r="F57">
            <v>0.01</v>
          </cell>
          <cell r="G57">
            <v>36</v>
          </cell>
          <cell r="H57">
            <v>-7.0000000000000007E-2</v>
          </cell>
          <cell r="I57">
            <v>0</v>
          </cell>
          <cell r="J57"/>
          <cell r="L57">
            <v>2681</v>
          </cell>
          <cell r="M57">
            <v>96500</v>
          </cell>
          <cell r="N57">
            <v>85326</v>
          </cell>
          <cell r="O57" t="str">
            <v>1.00%</v>
          </cell>
          <cell r="P57">
            <v>2225</v>
          </cell>
          <cell r="Q57">
            <v>78073.94000000169</v>
          </cell>
          <cell r="R57">
            <v>72555.420000002472</v>
          </cell>
          <cell r="S57">
            <v>0</v>
          </cell>
          <cell r="U57">
            <v>0</v>
          </cell>
          <cell r="V57">
            <v>530337</v>
          </cell>
          <cell r="W57">
            <v>72555.420000002472</v>
          </cell>
          <cell r="X57">
            <v>0</v>
          </cell>
          <cell r="Y57">
            <v>0</v>
          </cell>
        </row>
        <row r="58">
          <cell r="A58">
            <v>530340</v>
          </cell>
          <cell r="B58" t="str">
            <v>I.D.C.DI G. CANONICO GABRIELLA &amp; C. SAS</v>
          </cell>
          <cell r="C58">
            <v>6297.03</v>
          </cell>
          <cell r="D58">
            <v>226685.69283864019</v>
          </cell>
          <cell r="E58">
            <v>202469.37</v>
          </cell>
          <cell r="F58">
            <v>0.01</v>
          </cell>
          <cell r="G58">
            <v>36</v>
          </cell>
          <cell r="H58">
            <v>-7.0000000000000007E-2</v>
          </cell>
          <cell r="I58">
            <v>0</v>
          </cell>
          <cell r="J58"/>
          <cell r="L58">
            <v>6842</v>
          </cell>
          <cell r="M58">
            <v>246300</v>
          </cell>
          <cell r="N58">
            <v>217709</v>
          </cell>
          <cell r="O58" t="str">
            <v>1.00%</v>
          </cell>
          <cell r="P58">
            <v>6842</v>
          </cell>
          <cell r="Q58">
            <v>229083.80999999848</v>
          </cell>
          <cell r="R58">
            <v>212416.47400000028</v>
          </cell>
          <cell r="S58">
            <v>0</v>
          </cell>
          <cell r="U58">
            <v>0</v>
          </cell>
          <cell r="V58">
            <v>530340</v>
          </cell>
          <cell r="W58">
            <v>212416.47400000028</v>
          </cell>
          <cell r="X58">
            <v>0</v>
          </cell>
          <cell r="Y58">
            <v>0</v>
          </cell>
        </row>
        <row r="59">
          <cell r="A59">
            <v>530342</v>
          </cell>
          <cell r="B59" t="str">
            <v>POLIAMBULATORIO TISANA SOCIETA' A RESPONSABILTA' LIMITATA</v>
          </cell>
          <cell r="C59">
            <v>6988.0199999999995</v>
          </cell>
          <cell r="D59">
            <v>251563.86167407481</v>
          </cell>
          <cell r="E59">
            <v>224689.86</v>
          </cell>
          <cell r="F59">
            <v>0.01</v>
          </cell>
          <cell r="G59">
            <v>36</v>
          </cell>
          <cell r="H59">
            <v>-7.0000000000000007E-2</v>
          </cell>
          <cell r="I59">
            <v>0</v>
          </cell>
          <cell r="J59"/>
          <cell r="L59">
            <v>7594</v>
          </cell>
          <cell r="M59">
            <v>273400</v>
          </cell>
          <cell r="N59">
            <v>241602</v>
          </cell>
          <cell r="O59" t="str">
            <v>1.00%</v>
          </cell>
          <cell r="P59">
            <v>6888</v>
          </cell>
          <cell r="Q59">
            <v>252055.16999999047</v>
          </cell>
          <cell r="R59">
            <v>233834.43099999343</v>
          </cell>
          <cell r="S59">
            <v>5.3148358206671485E-5</v>
          </cell>
          <cell r="U59">
            <v>1123</v>
          </cell>
          <cell r="V59">
            <v>530342</v>
          </cell>
          <cell r="W59">
            <v>232711.430999993</v>
          </cell>
          <cell r="X59">
            <v>0</v>
          </cell>
          <cell r="Y59">
            <v>0</v>
          </cell>
        </row>
        <row r="60">
          <cell r="A60">
            <v>530344</v>
          </cell>
          <cell r="B60" t="str">
            <v>GAUDIOSI MARIO &amp; F. S.N.C. DI INCALZA CLARA</v>
          </cell>
          <cell r="C60">
            <v>8581.1099999999988</v>
          </cell>
          <cell r="D60">
            <v>308924.32051035552</v>
          </cell>
          <cell r="E60">
            <v>275922.63</v>
          </cell>
          <cell r="F60">
            <v>0.01</v>
          </cell>
          <cell r="G60">
            <v>36</v>
          </cell>
          <cell r="H60">
            <v>-7.0000000000000007E-2</v>
          </cell>
          <cell r="I60">
            <v>0</v>
          </cell>
          <cell r="J60"/>
          <cell r="L60">
            <v>9325</v>
          </cell>
          <cell r="M60">
            <v>335700</v>
          </cell>
          <cell r="N60">
            <v>296691</v>
          </cell>
          <cell r="O60" t="str">
            <v>1.00%</v>
          </cell>
          <cell r="P60">
            <v>7401</v>
          </cell>
          <cell r="Q60">
            <v>271972.14999998623</v>
          </cell>
          <cell r="R60">
            <v>251530.54299999285</v>
          </cell>
          <cell r="S60">
            <v>0</v>
          </cell>
          <cell r="U60">
            <v>1352</v>
          </cell>
          <cell r="V60">
            <v>530344</v>
          </cell>
          <cell r="W60">
            <v>250178.54299999299</v>
          </cell>
          <cell r="X60">
            <v>0</v>
          </cell>
          <cell r="Y60">
            <v>0</v>
          </cell>
        </row>
        <row r="61">
          <cell r="A61">
            <v>530346</v>
          </cell>
          <cell r="B61" t="str">
            <v>STUDIO CARDIOLOGICO CLINICO STRUMENTALE DR. GIUSEPPE E GAETANO ESPOSITO SAS</v>
          </cell>
          <cell r="C61">
            <v>5220.0899999999992</v>
          </cell>
          <cell r="D61">
            <v>187929.7477743575</v>
          </cell>
          <cell r="E61">
            <v>167853.63539999808</v>
          </cell>
          <cell r="F61">
            <v>0.01</v>
          </cell>
          <cell r="G61">
            <v>36</v>
          </cell>
          <cell r="H61">
            <v>-7.0000000000000007E-2</v>
          </cell>
          <cell r="I61">
            <v>0</v>
          </cell>
          <cell r="J61"/>
          <cell r="L61">
            <v>5661</v>
          </cell>
          <cell r="M61">
            <v>203800</v>
          </cell>
          <cell r="N61">
            <v>180164</v>
          </cell>
          <cell r="O61" t="str">
            <v>1.00%</v>
          </cell>
          <cell r="P61">
            <v>5693</v>
          </cell>
          <cell r="Q61">
            <v>196676.98999999519</v>
          </cell>
          <cell r="R61">
            <v>180487.77999999793</v>
          </cell>
          <cell r="S61">
            <v>3.8251545842033097E-3</v>
          </cell>
          <cell r="U61">
            <v>0</v>
          </cell>
          <cell r="V61">
            <v>530346</v>
          </cell>
          <cell r="W61">
            <v>180164</v>
          </cell>
          <cell r="X61">
            <v>323.77999999793246</v>
          </cell>
          <cell r="Y61">
            <v>0</v>
          </cell>
        </row>
        <row r="62">
          <cell r="A62">
            <v>530349</v>
          </cell>
          <cell r="B62" t="str">
            <v>AURICCHIO SAS DI UMBERTO AURICCHIO</v>
          </cell>
          <cell r="C62">
            <v>11303.22</v>
          </cell>
          <cell r="D62">
            <v>406922.00252117869</v>
          </cell>
          <cell r="E62">
            <v>363451.44</v>
          </cell>
          <cell r="F62">
            <v>0.01</v>
          </cell>
          <cell r="G62">
            <v>36</v>
          </cell>
          <cell r="H62">
            <v>-7.0000000000000007E-2</v>
          </cell>
          <cell r="I62">
            <v>0</v>
          </cell>
          <cell r="J62"/>
          <cell r="L62">
            <v>12283</v>
          </cell>
          <cell r="M62">
            <v>442200</v>
          </cell>
          <cell r="N62">
            <v>390808</v>
          </cell>
          <cell r="O62" t="str">
            <v>1.00%</v>
          </cell>
          <cell r="P62">
            <v>12629</v>
          </cell>
          <cell r="Q62">
            <v>442407.61999995733</v>
          </cell>
          <cell r="R62">
            <v>390522.56499998365</v>
          </cell>
          <cell r="S62">
            <v>1.0762688447080234E-3</v>
          </cell>
          <cell r="U62">
            <v>0</v>
          </cell>
          <cell r="V62">
            <v>530349</v>
          </cell>
          <cell r="W62">
            <v>390522.56499998365</v>
          </cell>
          <cell r="X62">
            <v>0</v>
          </cell>
          <cell r="Y62">
            <v>0</v>
          </cell>
        </row>
        <row r="63">
          <cell r="A63">
            <v>530435</v>
          </cell>
          <cell r="B63" t="str">
            <v>DIAGNOSTICA CARDIOLOGICA DI ROMEO DOMENICO &amp; C. SAS</v>
          </cell>
          <cell r="C63">
            <v>12216.48</v>
          </cell>
          <cell r="D63">
            <v>439782.25993035629</v>
          </cell>
          <cell r="E63">
            <v>392801.31</v>
          </cell>
          <cell r="F63">
            <v>0.01</v>
          </cell>
          <cell r="G63">
            <v>36</v>
          </cell>
          <cell r="H63">
            <v>-7.0000000000000007E-2</v>
          </cell>
          <cell r="I63">
            <v>0</v>
          </cell>
          <cell r="J63"/>
          <cell r="L63">
            <v>13275</v>
          </cell>
          <cell r="M63">
            <v>477900</v>
          </cell>
          <cell r="N63">
            <v>422367</v>
          </cell>
          <cell r="O63" t="str">
            <v>1.00%</v>
          </cell>
          <cell r="P63">
            <v>13502</v>
          </cell>
          <cell r="Q63">
            <v>492526.06999995653</v>
          </cell>
          <cell r="R63">
            <v>422366.62999999383</v>
          </cell>
          <cell r="S63">
            <v>1.2935377990405221E-2</v>
          </cell>
          <cell r="U63">
            <v>0</v>
          </cell>
          <cell r="V63">
            <v>530435</v>
          </cell>
          <cell r="W63">
            <v>422366.62999999383</v>
          </cell>
          <cell r="X63">
            <v>0</v>
          </cell>
          <cell r="Y63">
            <v>0</v>
          </cell>
        </row>
        <row r="64">
          <cell r="A64">
            <v>530437</v>
          </cell>
          <cell r="B64" t="str">
            <v>CARDIOLOGY SRL</v>
          </cell>
          <cell r="C64">
            <v>10444.83</v>
          </cell>
          <cell r="D64">
            <v>376026.79870914161</v>
          </cell>
          <cell r="E64">
            <v>335856.70133999368</v>
          </cell>
          <cell r="F64">
            <v>0.01</v>
          </cell>
          <cell r="G64">
            <v>36</v>
          </cell>
          <cell r="H64">
            <v>-7.0000000000000007E-2</v>
          </cell>
          <cell r="I64">
            <v>0</v>
          </cell>
          <cell r="J64"/>
          <cell r="L64">
            <v>11164</v>
          </cell>
          <cell r="M64">
            <v>401900</v>
          </cell>
          <cell r="N64">
            <v>355184</v>
          </cell>
          <cell r="O64" t="str">
            <v>1.00%</v>
          </cell>
          <cell r="P64">
            <v>10938</v>
          </cell>
          <cell r="Q64">
            <v>395451.73999998969</v>
          </cell>
          <cell r="R64">
            <v>361142.8579999932</v>
          </cell>
          <cell r="S64">
            <v>1.8366686869630002E-3</v>
          </cell>
          <cell r="U64">
            <v>6.6199999999999992</v>
          </cell>
          <cell r="V64">
            <v>530437</v>
          </cell>
          <cell r="W64">
            <v>355184</v>
          </cell>
          <cell r="X64">
            <v>5952.2379999931973</v>
          </cell>
          <cell r="Y64">
            <v>0</v>
          </cell>
        </row>
        <row r="65">
          <cell r="A65">
            <v>530446</v>
          </cell>
          <cell r="B65" t="str">
            <v>CENTRO CARDIOLOGICO CARDIOCAP DI LUCA GIORDANO S.A.S.</v>
          </cell>
          <cell r="C65">
            <v>4601.6399999999994</v>
          </cell>
          <cell r="D65">
            <v>165655.93056720807</v>
          </cell>
          <cell r="E65">
            <v>147959.28</v>
          </cell>
          <cell r="F65">
            <v>0.01</v>
          </cell>
          <cell r="G65">
            <v>36</v>
          </cell>
          <cell r="H65">
            <v>-7.0000000000000007E-2</v>
          </cell>
          <cell r="I65">
            <v>0</v>
          </cell>
          <cell r="J65"/>
          <cell r="L65">
            <v>5000</v>
          </cell>
          <cell r="M65">
            <v>180000</v>
          </cell>
          <cell r="N65">
            <v>159096</v>
          </cell>
          <cell r="O65" t="str">
            <v>1.00%</v>
          </cell>
          <cell r="P65">
            <v>4616</v>
          </cell>
          <cell r="Q65">
            <v>153493.25999999727</v>
          </cell>
          <cell r="R65">
            <v>141888.1929999998</v>
          </cell>
          <cell r="S65">
            <v>0</v>
          </cell>
          <cell r="U65">
            <v>0</v>
          </cell>
          <cell r="V65">
            <v>530446</v>
          </cell>
          <cell r="W65">
            <v>141888.1929999998</v>
          </cell>
          <cell r="X65">
            <v>0</v>
          </cell>
          <cell r="Y65">
            <v>0</v>
          </cell>
        </row>
        <row r="66">
          <cell r="A66" t="str">
            <v>AMB072</v>
          </cell>
          <cell r="B66" t="str">
            <v>DISTRETTO 24 - C.DI CURA VILLA ANGELA SRL</v>
          </cell>
          <cell r="C66">
            <v>4382.16</v>
          </cell>
          <cell r="D66">
            <v>157748.78678726446</v>
          </cell>
          <cell r="E66">
            <v>140896.83860999928</v>
          </cell>
          <cell r="F66">
            <v>0.01</v>
          </cell>
          <cell r="G66">
            <v>36</v>
          </cell>
          <cell r="H66">
            <v>-7.0000000000000007E-2</v>
          </cell>
          <cell r="I66">
            <v>0</v>
          </cell>
          <cell r="J66"/>
          <cell r="L66">
            <v>4514</v>
          </cell>
          <cell r="M66">
            <v>162500</v>
          </cell>
          <cell r="N66">
            <v>143623</v>
          </cell>
          <cell r="O66" t="str">
            <v>1.00%</v>
          </cell>
          <cell r="P66">
            <v>4563</v>
          </cell>
          <cell r="Q66">
            <v>174025.73999999557</v>
          </cell>
          <cell r="R66">
            <v>151604.31699999922</v>
          </cell>
          <cell r="S66">
            <v>7.4387751234217606E-3</v>
          </cell>
          <cell r="U66">
            <v>102.34</v>
          </cell>
          <cell r="V66" t="str">
            <v>AMB072</v>
          </cell>
          <cell r="W66">
            <v>143623</v>
          </cell>
          <cell r="X66">
            <v>7878.9769999992241</v>
          </cell>
          <cell r="Y66">
            <v>0</v>
          </cell>
        </row>
        <row r="67">
          <cell r="A67" t="str">
            <v>AMB384</v>
          </cell>
          <cell r="B67" t="str">
            <v>CENTRO MULTIMEDICO AMBROSIO SRL</v>
          </cell>
          <cell r="C67">
            <v>13022.789999999999</v>
          </cell>
          <cell r="D67">
            <v>468817.02902490675</v>
          </cell>
          <cell r="E67">
            <v>418734.36</v>
          </cell>
          <cell r="F67">
            <v>0.01</v>
          </cell>
          <cell r="G67">
            <v>36</v>
          </cell>
          <cell r="H67">
            <v>-7.0000000000000007E-2</v>
          </cell>
          <cell r="I67">
            <v>0</v>
          </cell>
          <cell r="J67"/>
          <cell r="L67">
            <v>14150</v>
          </cell>
          <cell r="M67">
            <v>509400</v>
          </cell>
          <cell r="N67">
            <v>450252</v>
          </cell>
          <cell r="O67" t="str">
            <v>1.00%</v>
          </cell>
          <cell r="P67">
            <v>14107</v>
          </cell>
          <cell r="Q67">
            <v>476237.26999999362</v>
          </cell>
          <cell r="R67">
            <v>433528.06599999615</v>
          </cell>
          <cell r="S67">
            <v>8.3833745082589929E-3</v>
          </cell>
          <cell r="U67">
            <v>0</v>
          </cell>
          <cell r="V67" t="str">
            <v>AMB384</v>
          </cell>
          <cell r="W67">
            <v>433528.06599999615</v>
          </cell>
          <cell r="X67">
            <v>0</v>
          </cell>
          <cell r="Y67">
            <v>0</v>
          </cell>
        </row>
        <row r="68">
          <cell r="A68" t="str">
            <v>AMB522</v>
          </cell>
          <cell r="B68" t="str">
            <v>Ist. Diagn. VARELLI Leopardi Srl (ex 450436)</v>
          </cell>
          <cell r="C68">
            <v>1752.12</v>
          </cell>
          <cell r="D68">
            <v>63082.031587744088</v>
          </cell>
          <cell r="E68">
            <v>56343.119999999995</v>
          </cell>
          <cell r="F68">
            <v>0.01</v>
          </cell>
          <cell r="G68">
            <v>36</v>
          </cell>
          <cell r="H68">
            <v>-7.0000000000000007E-2</v>
          </cell>
          <cell r="I68">
            <v>0</v>
          </cell>
          <cell r="J68"/>
          <cell r="L68">
            <v>1903</v>
          </cell>
          <cell r="M68">
            <v>68500</v>
          </cell>
          <cell r="N68">
            <v>60584</v>
          </cell>
          <cell r="O68" t="str">
            <v>1.00%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 t="str">
            <v>AMB522</v>
          </cell>
          <cell r="W68">
            <v>0</v>
          </cell>
          <cell r="X68">
            <v>0</v>
          </cell>
          <cell r="Y68">
            <v>0</v>
          </cell>
        </row>
        <row r="69">
          <cell r="A69" t="str">
            <v>AMB543</v>
          </cell>
          <cell r="B69" t="str">
            <v>CUOMO ZARRA SRL</v>
          </cell>
          <cell r="C69">
            <v>7413.03</v>
          </cell>
          <cell r="D69">
            <v>266853.32014222536</v>
          </cell>
          <cell r="E69">
            <v>238345.97999999998</v>
          </cell>
          <cell r="F69">
            <v>0.01</v>
          </cell>
          <cell r="G69">
            <v>36</v>
          </cell>
          <cell r="H69">
            <v>-7.0000000000000007E-2</v>
          </cell>
          <cell r="I69">
            <v>0</v>
          </cell>
          <cell r="J69" t="str">
            <v>da inizio 2024 sede trasferita ex 490231</v>
          </cell>
          <cell r="K69"/>
          <cell r="L69">
            <v>8056</v>
          </cell>
          <cell r="M69">
            <v>290000</v>
          </cell>
          <cell r="N69">
            <v>256286</v>
          </cell>
          <cell r="O69" t="str">
            <v>1.00%</v>
          </cell>
          <cell r="P69">
            <v>7988</v>
          </cell>
          <cell r="Q69">
            <v>290757.28999999515</v>
          </cell>
          <cell r="R69">
            <v>256086.76899999558</v>
          </cell>
          <cell r="S69">
            <v>3.4566509856698317E-3</v>
          </cell>
          <cell r="T69"/>
          <cell r="U69">
            <v>0</v>
          </cell>
          <cell r="V69" t="str">
            <v>AMB543</v>
          </cell>
          <cell r="W69">
            <v>256086.76899999558</v>
          </cell>
          <cell r="X69">
            <v>0</v>
          </cell>
          <cell r="Y69">
            <v>0</v>
          </cell>
        </row>
        <row r="70">
          <cell r="B70" t="str">
            <v>ASL Napoli 1 Centro  Totale</v>
          </cell>
          <cell r="C70">
            <v>321417.98037037026</v>
          </cell>
          <cell r="D70">
            <v>11570918.911988929</v>
          </cell>
          <cell r="E70">
            <v>10334109.13805991</v>
          </cell>
          <cell r="F70"/>
          <cell r="G70"/>
          <cell r="I70">
            <v>20894.28</v>
          </cell>
          <cell r="L70">
            <v>343205</v>
          </cell>
          <cell r="M70">
            <v>12355400</v>
          </cell>
          <cell r="N70">
            <v>10923046</v>
          </cell>
          <cell r="O70"/>
          <cell r="P70">
            <v>343835</v>
          </cell>
          <cell r="Q70">
            <v>12005738.909999693</v>
          </cell>
          <cell r="R70">
            <v>10786382.367999781</v>
          </cell>
          <cell r="S70"/>
          <cell r="U70">
            <v>8871.5610000000015</v>
          </cell>
          <cell r="W70">
            <v>10590992.250999879</v>
          </cell>
          <cell r="X70">
            <v>175486.96899991753</v>
          </cell>
          <cell r="Y70">
            <v>11031.590999981763</v>
          </cell>
        </row>
        <row r="71">
          <cell r="B71" t="str">
            <v>ASL Napoli 2 Nord</v>
          </cell>
          <cell r="M71"/>
        </row>
        <row r="72">
          <cell r="A72">
            <v>21051</v>
          </cell>
          <cell r="B72" t="str">
            <v>CASA DI CURA SAN GIOVAN GIUSEPPE CENTRO MEDICO CHIRURGICO SRL</v>
          </cell>
          <cell r="C72">
            <v>5048.9699999999993</v>
          </cell>
          <cell r="D72">
            <v>181753.21888130865</v>
          </cell>
          <cell r="E72">
            <v>162336.93119999999</v>
          </cell>
          <cell r="F72">
            <v>0.01</v>
          </cell>
          <cell r="G72">
            <v>36</v>
          </cell>
          <cell r="H72">
            <v>-7.0000000000000007E-2</v>
          </cell>
          <cell r="I72">
            <v>0</v>
          </cell>
          <cell r="J72"/>
          <cell r="L72">
            <v>5319</v>
          </cell>
          <cell r="M72">
            <v>191500</v>
          </cell>
          <cell r="N72">
            <v>169277</v>
          </cell>
          <cell r="O72">
            <v>0.01</v>
          </cell>
          <cell r="P72">
            <v>5400</v>
          </cell>
          <cell r="Q72">
            <v>197646.53999999998</v>
          </cell>
          <cell r="R72">
            <v>174814.12</v>
          </cell>
          <cell r="S72">
            <v>5.3565319180391431E-4</v>
          </cell>
          <cell r="U72">
            <v>258.27999999999997</v>
          </cell>
          <cell r="W72">
            <v>169277</v>
          </cell>
          <cell r="X72">
            <v>5278.8399999999965</v>
          </cell>
          <cell r="Y72">
            <v>0</v>
          </cell>
        </row>
        <row r="73">
          <cell r="A73">
            <v>21083</v>
          </cell>
          <cell r="B73" t="str">
            <v>CARDIO A SAS</v>
          </cell>
          <cell r="C73">
            <v>20672.039999999997</v>
          </cell>
          <cell r="D73">
            <v>744194.98236287269</v>
          </cell>
          <cell r="E73">
            <v>664694.30579999986</v>
          </cell>
          <cell r="F73">
            <v>0.01</v>
          </cell>
          <cell r="G73">
            <v>36</v>
          </cell>
          <cell r="H73">
            <v>-7.0000000000000007E-2</v>
          </cell>
          <cell r="I73">
            <v>0</v>
          </cell>
          <cell r="J73"/>
          <cell r="L73">
            <v>20442</v>
          </cell>
          <cell r="M73">
            <v>735900</v>
          </cell>
          <cell r="N73">
            <v>650407</v>
          </cell>
          <cell r="O73">
            <v>0.01</v>
          </cell>
          <cell r="P73">
            <v>23232</v>
          </cell>
          <cell r="Q73">
            <v>819127.74999999988</v>
          </cell>
          <cell r="R73">
            <v>715871.64999999991</v>
          </cell>
          <cell r="S73">
            <v>5.6690790905325828E-3</v>
          </cell>
          <cell r="U73">
            <v>1146.5900000000001</v>
          </cell>
          <cell r="W73">
            <v>650407</v>
          </cell>
          <cell r="X73">
            <v>64318.059999999939</v>
          </cell>
          <cell r="Y73">
            <v>0</v>
          </cell>
        </row>
        <row r="74">
          <cell r="A74">
            <v>22051</v>
          </cell>
          <cell r="B74" t="str">
            <v>CENTRO CARDIOLOGICO FLEGREO SAS</v>
          </cell>
          <cell r="C74">
            <v>10429.019999999999</v>
          </cell>
          <cell r="D74">
            <v>375441.89883030223</v>
          </cell>
          <cell r="E74">
            <v>335334.28499999997</v>
          </cell>
          <cell r="F74">
            <v>0.01</v>
          </cell>
          <cell r="G74">
            <v>36</v>
          </cell>
          <cell r="H74">
            <v>-7.0000000000000007E-2</v>
          </cell>
          <cell r="I74">
            <v>0</v>
          </cell>
          <cell r="J74"/>
          <cell r="L74">
            <v>10303</v>
          </cell>
          <cell r="M74">
            <v>370900</v>
          </cell>
          <cell r="N74">
            <v>327795</v>
          </cell>
          <cell r="O74">
            <v>0.01</v>
          </cell>
          <cell r="P74">
            <v>11658</v>
          </cell>
          <cell r="Q74">
            <v>405374.63</v>
          </cell>
          <cell r="R74">
            <v>364612.72999999992</v>
          </cell>
          <cell r="S74">
            <v>6.5613380886712133E-4</v>
          </cell>
          <cell r="U74">
            <v>268.61</v>
          </cell>
          <cell r="W74">
            <v>327795</v>
          </cell>
          <cell r="X74">
            <v>32779.5</v>
          </cell>
          <cell r="Y74">
            <v>3769.6199999999371</v>
          </cell>
        </row>
        <row r="75">
          <cell r="A75">
            <v>22067</v>
          </cell>
          <cell r="B75" t="str">
            <v>MEDICOR SRL DI FLORIANA D'ANGELO</v>
          </cell>
          <cell r="C75">
            <v>6162.1799999999994</v>
          </cell>
          <cell r="D75">
            <v>221830.57132455683</v>
          </cell>
          <cell r="E75">
            <v>198132.91020000001</v>
          </cell>
          <cell r="F75">
            <v>0.01</v>
          </cell>
          <cell r="G75">
            <v>36</v>
          </cell>
          <cell r="H75">
            <v>-7.0000000000000007E-2</v>
          </cell>
          <cell r="I75">
            <v>0</v>
          </cell>
          <cell r="J75"/>
          <cell r="L75">
            <v>6678</v>
          </cell>
          <cell r="M75">
            <v>240400</v>
          </cell>
          <cell r="N75">
            <v>212469</v>
          </cell>
          <cell r="O75">
            <v>0.01</v>
          </cell>
          <cell r="P75">
            <v>7143</v>
          </cell>
          <cell r="Q75">
            <v>242455.94</v>
          </cell>
          <cell r="R75">
            <v>213162.38000000003</v>
          </cell>
          <cell r="S75">
            <v>0</v>
          </cell>
          <cell r="U75">
            <v>116.24000000000001</v>
          </cell>
          <cell r="W75">
            <v>212469</v>
          </cell>
          <cell r="X75">
            <v>577.14000000004307</v>
          </cell>
          <cell r="Y75">
            <v>0</v>
          </cell>
        </row>
        <row r="76">
          <cell r="A76">
            <v>23003</v>
          </cell>
          <cell r="B76" t="str">
            <v>STUDIO DI CARDIOLOGIA DANICARD</v>
          </cell>
          <cell r="C76">
            <v>5671.1399999999994</v>
          </cell>
          <cell r="D76">
            <v>204176.32800858849</v>
          </cell>
          <cell r="E76">
            <v>182364.62999999998</v>
          </cell>
          <cell r="F76">
            <v>0.01</v>
          </cell>
          <cell r="G76">
            <v>36</v>
          </cell>
          <cell r="H76">
            <v>-7.0000000000000007E-2</v>
          </cell>
          <cell r="I76">
            <v>0</v>
          </cell>
          <cell r="J76"/>
          <cell r="L76">
            <v>6164</v>
          </cell>
          <cell r="M76">
            <v>221900</v>
          </cell>
          <cell r="N76">
            <v>196091</v>
          </cell>
          <cell r="O76">
            <v>0.01</v>
          </cell>
          <cell r="P76">
            <v>5618</v>
          </cell>
          <cell r="Q76">
            <v>205961.76</v>
          </cell>
          <cell r="R76">
            <v>188121.87000000002</v>
          </cell>
          <cell r="S76">
            <v>0</v>
          </cell>
          <cell r="U76">
            <v>139.80000000000001</v>
          </cell>
          <cell r="W76">
            <v>187982.07000000004</v>
          </cell>
          <cell r="X76">
            <v>0</v>
          </cell>
          <cell r="Y76">
            <v>0</v>
          </cell>
        </row>
        <row r="77">
          <cell r="A77">
            <v>23005</v>
          </cell>
          <cell r="B77" t="str">
            <v>CASA DI CURA VILLA DEI FIORI</v>
          </cell>
          <cell r="C77">
            <v>2809.5299999999997</v>
          </cell>
          <cell r="D77">
            <v>101132.91645676969</v>
          </cell>
          <cell r="E77">
            <v>90329.114399999991</v>
          </cell>
          <cell r="F77">
            <v>0.01</v>
          </cell>
          <cell r="G77">
            <v>36</v>
          </cell>
          <cell r="H77">
            <v>-7.0000000000000007E-2</v>
          </cell>
          <cell r="I77">
            <v>0</v>
          </cell>
          <cell r="J77"/>
          <cell r="L77">
            <v>2797</v>
          </cell>
          <cell r="M77">
            <v>100700</v>
          </cell>
          <cell r="N77">
            <v>89003</v>
          </cell>
          <cell r="O77">
            <v>0.01</v>
          </cell>
          <cell r="P77">
            <v>3153</v>
          </cell>
          <cell r="Q77">
            <v>107266.43</v>
          </cell>
          <cell r="R77">
            <v>97151.33</v>
          </cell>
          <cell r="S77">
            <v>0</v>
          </cell>
          <cell r="U77">
            <v>23.25</v>
          </cell>
          <cell r="W77">
            <v>89003</v>
          </cell>
          <cell r="X77">
            <v>8125.0800000000017</v>
          </cell>
          <cell r="Y77">
            <v>0</v>
          </cell>
        </row>
        <row r="78">
          <cell r="A78">
            <v>23007</v>
          </cell>
          <cell r="B78" t="str">
            <v>CI.DA. DI CIOTOLA GIACOMO SAS</v>
          </cell>
          <cell r="C78">
            <v>3693.9599999999996</v>
          </cell>
          <cell r="D78">
            <v>132966.24787106866</v>
          </cell>
          <cell r="E78">
            <v>118761.76260000002</v>
          </cell>
          <cell r="F78">
            <v>0.01</v>
          </cell>
          <cell r="G78">
            <v>36</v>
          </cell>
          <cell r="H78">
            <v>-7.0000000000000007E-2</v>
          </cell>
          <cell r="I78">
            <v>0</v>
          </cell>
          <cell r="J78"/>
          <cell r="L78">
            <v>3906</v>
          </cell>
          <cell r="M78">
            <v>140600</v>
          </cell>
          <cell r="N78">
            <v>124226</v>
          </cell>
          <cell r="O78">
            <v>0.01</v>
          </cell>
          <cell r="P78">
            <v>4952</v>
          </cell>
          <cell r="Q78">
            <v>139868.72</v>
          </cell>
          <cell r="R78">
            <v>127925.57000000002</v>
          </cell>
          <cell r="S78">
            <v>0</v>
          </cell>
          <cell r="U78">
            <v>224.75</v>
          </cell>
          <cell r="W78">
            <v>124226</v>
          </cell>
          <cell r="X78">
            <v>3474.8200000000215</v>
          </cell>
          <cell r="Y78">
            <v>0</v>
          </cell>
        </row>
        <row r="79">
          <cell r="A79">
            <v>23051</v>
          </cell>
          <cell r="B79" t="str">
            <v>CENTRO AKTIS DIAGNOSTICA E TERAPIA SPA</v>
          </cell>
          <cell r="C79">
            <v>17658.84</v>
          </cell>
          <cell r="D79">
            <v>635729.99797608773</v>
          </cell>
          <cell r="E79">
            <v>567816.39179999998</v>
          </cell>
          <cell r="F79">
            <v>0.01</v>
          </cell>
          <cell r="G79">
            <v>36</v>
          </cell>
          <cell r="H79">
            <v>-7.0000000000000007E-2</v>
          </cell>
          <cell r="I79">
            <v>0</v>
          </cell>
          <cell r="J79"/>
          <cell r="L79">
            <v>17519</v>
          </cell>
          <cell r="M79">
            <v>630700</v>
          </cell>
          <cell r="N79">
            <v>557463</v>
          </cell>
          <cell r="O79">
            <v>0.01</v>
          </cell>
          <cell r="P79">
            <v>19693</v>
          </cell>
          <cell r="Q79">
            <v>663779.79999999993</v>
          </cell>
          <cell r="R79">
            <v>610834.30000000005</v>
          </cell>
          <cell r="S79">
            <v>2.0463111411344547E-3</v>
          </cell>
          <cell r="U79">
            <v>279.03999999999996</v>
          </cell>
          <cell r="W79">
            <v>557463</v>
          </cell>
          <cell r="X79">
            <v>53092.260000000009</v>
          </cell>
          <cell r="Y79">
            <v>0</v>
          </cell>
        </row>
        <row r="80">
          <cell r="A80">
            <v>23056</v>
          </cell>
          <cell r="B80" t="str">
            <v>CENTRO DIAGNOSTICO CARDIOVASCOLARE NAPOLITANO SRL</v>
          </cell>
          <cell r="C80">
            <v>16317.779999999999</v>
          </cell>
          <cell r="D80">
            <v>587452.44998107129</v>
          </cell>
          <cell r="E80">
            <v>524696.22569999995</v>
          </cell>
          <cell r="F80">
            <v>0.01</v>
          </cell>
          <cell r="G80">
            <v>36</v>
          </cell>
          <cell r="H80">
            <v>-7.0000000000000007E-2</v>
          </cell>
          <cell r="I80">
            <v>0</v>
          </cell>
          <cell r="J80"/>
          <cell r="L80">
            <v>16494</v>
          </cell>
          <cell r="M80">
            <v>593800</v>
          </cell>
          <cell r="N80">
            <v>524828</v>
          </cell>
          <cell r="O80">
            <v>0.01</v>
          </cell>
          <cell r="P80">
            <v>17522</v>
          </cell>
          <cell r="Q80">
            <v>621044.5</v>
          </cell>
          <cell r="R80">
            <v>564641.44999999995</v>
          </cell>
          <cell r="S80">
            <v>1.0631605303645713E-3</v>
          </cell>
          <cell r="U80">
            <v>451.96000000000004</v>
          </cell>
          <cell r="W80">
            <v>524828</v>
          </cell>
          <cell r="X80">
            <v>39361.489999999991</v>
          </cell>
          <cell r="Y80">
            <v>0</v>
          </cell>
        </row>
        <row r="81">
          <cell r="A81">
            <v>332011</v>
          </cell>
          <cell r="B81" t="str">
            <v>ANGIOCARD SAS</v>
          </cell>
          <cell r="C81">
            <v>28791.87</v>
          </cell>
          <cell r="D81">
            <v>1036511.571136025</v>
          </cell>
          <cell r="E81">
            <v>925783.37070000009</v>
          </cell>
          <cell r="F81">
            <v>0.01</v>
          </cell>
          <cell r="G81">
            <v>36</v>
          </cell>
          <cell r="H81">
            <v>-7.0000000000000007E-2</v>
          </cell>
          <cell r="I81">
            <v>0</v>
          </cell>
          <cell r="J81"/>
          <cell r="L81">
            <v>28456</v>
          </cell>
          <cell r="M81">
            <v>1024400</v>
          </cell>
          <cell r="N81">
            <v>905723</v>
          </cell>
          <cell r="O81">
            <v>0.01</v>
          </cell>
          <cell r="P81">
            <v>33507</v>
          </cell>
          <cell r="Q81">
            <v>1106966.99</v>
          </cell>
          <cell r="R81">
            <v>996796.39000000013</v>
          </cell>
          <cell r="S81">
            <v>1.6924172237511798E-3</v>
          </cell>
          <cell r="U81">
            <v>1330.4</v>
          </cell>
          <cell r="W81">
            <v>905423</v>
          </cell>
          <cell r="X81">
            <v>90042.990000000107</v>
          </cell>
          <cell r="Y81">
            <v>0</v>
          </cell>
        </row>
        <row r="82">
          <cell r="A82">
            <v>333011</v>
          </cell>
          <cell r="B82" t="str">
            <v>CARDIO CENTER SAS</v>
          </cell>
          <cell r="C82">
            <v>13415.25</v>
          </cell>
          <cell r="D82">
            <v>482951.16711492429</v>
          </cell>
          <cell r="E82">
            <v>431358.57990000001</v>
          </cell>
          <cell r="F82">
            <v>0.01</v>
          </cell>
          <cell r="G82">
            <v>36</v>
          </cell>
          <cell r="H82">
            <v>-7.0000000000000007E-2</v>
          </cell>
          <cell r="I82">
            <v>0</v>
          </cell>
          <cell r="J82"/>
          <cell r="L82">
            <v>14050</v>
          </cell>
          <cell r="M82">
            <v>505800</v>
          </cell>
          <cell r="N82">
            <v>447032</v>
          </cell>
          <cell r="O82">
            <v>0.01</v>
          </cell>
          <cell r="P82">
            <v>16189</v>
          </cell>
          <cell r="Q82">
            <v>500473.60000000009</v>
          </cell>
          <cell r="R82">
            <v>464350.75000000006</v>
          </cell>
          <cell r="S82">
            <v>0</v>
          </cell>
          <cell r="U82">
            <v>524.32000000000005</v>
          </cell>
          <cell r="W82">
            <v>447032</v>
          </cell>
          <cell r="X82">
            <v>16794.430000000051</v>
          </cell>
          <cell r="Y82">
            <v>0</v>
          </cell>
        </row>
        <row r="83">
          <cell r="A83">
            <v>413411</v>
          </cell>
          <cell r="B83" t="str">
            <v>CENTRO CARDIOLOGICO ASSOCIATO SRL</v>
          </cell>
          <cell r="C83">
            <v>11308.8</v>
          </cell>
          <cell r="D83">
            <v>407113.95373805444</v>
          </cell>
          <cell r="E83">
            <v>363622.88549999997</v>
          </cell>
          <cell r="F83">
            <v>0.01</v>
          </cell>
          <cell r="G83">
            <v>36</v>
          </cell>
          <cell r="H83">
            <v>-7.0000000000000007E-2</v>
          </cell>
          <cell r="I83">
            <v>0</v>
          </cell>
          <cell r="J83"/>
          <cell r="L83">
            <v>12047</v>
          </cell>
          <cell r="M83">
            <v>433700</v>
          </cell>
          <cell r="N83">
            <v>383287</v>
          </cell>
          <cell r="O83">
            <v>0.01</v>
          </cell>
          <cell r="P83">
            <v>12802</v>
          </cell>
          <cell r="Q83">
            <v>421922.56000000006</v>
          </cell>
          <cell r="R83">
            <v>392157.00999999995</v>
          </cell>
          <cell r="S83">
            <v>0</v>
          </cell>
          <cell r="U83">
            <v>1164.6600000000001</v>
          </cell>
          <cell r="W83">
            <v>383287</v>
          </cell>
          <cell r="X83">
            <v>7705.3499999999767</v>
          </cell>
          <cell r="Y83">
            <v>0</v>
          </cell>
        </row>
        <row r="84">
          <cell r="A84">
            <v>512711</v>
          </cell>
          <cell r="B84" t="str">
            <v>VIGORITO SAS DI VALIANI RITA  C</v>
          </cell>
          <cell r="C84">
            <v>7031.73</v>
          </cell>
          <cell r="D84">
            <v>253139.61092310611</v>
          </cell>
          <cell r="E84">
            <v>226097.27549999999</v>
          </cell>
          <cell r="F84">
            <v>0.01</v>
          </cell>
          <cell r="G84">
            <v>36</v>
          </cell>
          <cell r="H84">
            <v>-7.0000000000000007E-2</v>
          </cell>
          <cell r="I84">
            <v>0</v>
          </cell>
          <cell r="J84"/>
          <cell r="L84">
            <v>7178</v>
          </cell>
          <cell r="M84">
            <v>258400</v>
          </cell>
          <cell r="N84">
            <v>228336</v>
          </cell>
          <cell r="O84">
            <v>0.01</v>
          </cell>
          <cell r="P84">
            <v>8047</v>
          </cell>
          <cell r="Q84">
            <v>265361.56000000006</v>
          </cell>
          <cell r="R84">
            <v>243802.25</v>
          </cell>
          <cell r="S84">
            <v>4.4761569837017831E-4</v>
          </cell>
          <cell r="U84">
            <v>686.90000000000009</v>
          </cell>
          <cell r="W84">
            <v>228336</v>
          </cell>
          <cell r="X84">
            <v>14779.350000000006</v>
          </cell>
          <cell r="Y84">
            <v>0</v>
          </cell>
        </row>
        <row r="85">
          <cell r="A85">
            <v>613511</v>
          </cell>
          <cell r="B85" t="str">
            <v>L.D.C. DI G. CIMMINIELLO SNC</v>
          </cell>
          <cell r="C85">
            <v>10455.06</v>
          </cell>
          <cell r="D85">
            <v>376393.06474630983</v>
          </cell>
          <cell r="E85">
            <v>336183.83999999997</v>
          </cell>
          <cell r="F85">
            <v>0.01</v>
          </cell>
          <cell r="G85">
            <v>36</v>
          </cell>
          <cell r="H85">
            <v>-7.0000000000000007E-2</v>
          </cell>
          <cell r="I85">
            <v>0</v>
          </cell>
          <cell r="J85"/>
          <cell r="L85">
            <v>11361</v>
          </cell>
          <cell r="M85">
            <v>409000</v>
          </cell>
          <cell r="N85">
            <v>361488</v>
          </cell>
          <cell r="O85">
            <v>0.01</v>
          </cell>
          <cell r="P85">
            <v>11588</v>
          </cell>
          <cell r="Q85">
            <v>389836.08</v>
          </cell>
          <cell r="R85">
            <v>361531.28000000009</v>
          </cell>
          <cell r="S85">
            <v>0</v>
          </cell>
          <cell r="U85">
            <v>401.65</v>
          </cell>
          <cell r="W85">
            <v>361129.63000000006</v>
          </cell>
          <cell r="X85">
            <v>0</v>
          </cell>
          <cell r="Y85">
            <v>0</v>
          </cell>
        </row>
        <row r="86">
          <cell r="A86">
            <v>613611</v>
          </cell>
          <cell r="B86" t="str">
            <v>MEDICAL CARDIOCENTER SAS</v>
          </cell>
          <cell r="C86">
            <v>4922.49</v>
          </cell>
          <cell r="D86">
            <v>177202.15809058872</v>
          </cell>
          <cell r="E86">
            <v>158272.04999999999</v>
          </cell>
          <cell r="F86">
            <v>0.01</v>
          </cell>
          <cell r="G86">
            <v>36</v>
          </cell>
          <cell r="H86">
            <v>-7.0000000000000007E-2</v>
          </cell>
          <cell r="I86">
            <v>0</v>
          </cell>
          <cell r="J86"/>
          <cell r="L86">
            <v>5350</v>
          </cell>
          <cell r="M86">
            <v>192600</v>
          </cell>
          <cell r="N86">
            <v>170185</v>
          </cell>
          <cell r="O86">
            <v>0.01</v>
          </cell>
          <cell r="P86">
            <v>2273</v>
          </cell>
          <cell r="Q86">
            <v>85628.74000000002</v>
          </cell>
          <cell r="R86">
            <v>77913.56</v>
          </cell>
          <cell r="S86">
            <v>4.1615700522978612E-3</v>
          </cell>
          <cell r="U86">
            <v>43.9</v>
          </cell>
          <cell r="W86">
            <v>77869.66</v>
          </cell>
          <cell r="X86">
            <v>0</v>
          </cell>
          <cell r="Y86">
            <v>0</v>
          </cell>
        </row>
        <row r="87">
          <cell r="A87">
            <v>690100</v>
          </cell>
          <cell r="B87" t="str">
            <v>COLEMAN SPA - SPOKE AGG406</v>
          </cell>
          <cell r="C87">
            <v>15730.949999999999</v>
          </cell>
          <cell r="D87">
            <v>566300.83154527866</v>
          </cell>
          <cell r="E87">
            <v>505804.18709999992</v>
          </cell>
          <cell r="F87">
            <v>0.01</v>
          </cell>
          <cell r="G87">
            <v>36</v>
          </cell>
          <cell r="H87">
            <v>-7.0000000000000007E-2</v>
          </cell>
          <cell r="I87">
            <v>0</v>
          </cell>
          <cell r="J87"/>
          <cell r="L87">
            <v>15772</v>
          </cell>
          <cell r="M87">
            <v>567800</v>
          </cell>
          <cell r="N87">
            <v>501791</v>
          </cell>
          <cell r="O87">
            <v>0.01</v>
          </cell>
          <cell r="P87">
            <v>17876</v>
          </cell>
          <cell r="Q87">
            <v>595857.15</v>
          </cell>
          <cell r="R87">
            <v>544465.65</v>
          </cell>
          <cell r="S87">
            <v>8.7326299600499883E-4</v>
          </cell>
          <cell r="U87">
            <v>590.18000000000006</v>
          </cell>
          <cell r="W87">
            <v>501791</v>
          </cell>
          <cell r="X87">
            <v>42084.469999999972</v>
          </cell>
          <cell r="Y87">
            <v>0</v>
          </cell>
        </row>
        <row r="88">
          <cell r="A88">
            <v>690300</v>
          </cell>
          <cell r="B88" t="str">
            <v>CARDIOCENTER SUD DI ZANFARDINO VINCENZO</v>
          </cell>
          <cell r="C88">
            <v>3008.5499999999997</v>
          </cell>
          <cell r="D88">
            <v>108292.34803333777</v>
          </cell>
          <cell r="E88">
            <v>96723.719999999987</v>
          </cell>
          <cell r="F88">
            <v>0.01</v>
          </cell>
          <cell r="G88">
            <v>36</v>
          </cell>
          <cell r="H88">
            <v>-7.0000000000000007E-2</v>
          </cell>
          <cell r="I88">
            <v>0</v>
          </cell>
          <cell r="J88"/>
          <cell r="L88">
            <v>3269</v>
          </cell>
          <cell r="M88">
            <v>117700</v>
          </cell>
          <cell r="N88">
            <v>104004</v>
          </cell>
          <cell r="O88">
            <v>0.01</v>
          </cell>
          <cell r="P88">
            <v>3114</v>
          </cell>
          <cell r="Q88">
            <v>107559.88</v>
          </cell>
          <cell r="R88">
            <v>100577.18</v>
          </cell>
          <cell r="S88">
            <v>0</v>
          </cell>
          <cell r="U88">
            <v>142.03</v>
          </cell>
          <cell r="W88">
            <v>100435.15</v>
          </cell>
          <cell r="X88">
            <v>0</v>
          </cell>
          <cell r="Y88">
            <v>0</v>
          </cell>
        </row>
        <row r="89">
          <cell r="A89">
            <v>712911</v>
          </cell>
          <cell r="B89" t="str">
            <v>GESTIONE CENTRI DIAGNOSI E TERAPIA MALATTIE CARDIACHE-VASCOLARI SRL</v>
          </cell>
          <cell r="C89">
            <v>10573.17</v>
          </cell>
          <cell r="D89">
            <v>380624.63374757406</v>
          </cell>
          <cell r="E89">
            <v>339963.36</v>
          </cell>
          <cell r="F89">
            <v>0.01</v>
          </cell>
          <cell r="G89">
            <v>36</v>
          </cell>
          <cell r="H89">
            <v>-7.0000000000000007E-2</v>
          </cell>
          <cell r="I89">
            <v>0</v>
          </cell>
          <cell r="J89" t="str">
            <v>Istanza 7.2.2024: riscontro nota DGS 16.4.2024</v>
          </cell>
          <cell r="L89">
            <v>11489</v>
          </cell>
          <cell r="M89">
            <v>413600</v>
          </cell>
          <cell r="N89">
            <v>365552</v>
          </cell>
          <cell r="O89">
            <v>0.01</v>
          </cell>
          <cell r="P89">
            <v>13163</v>
          </cell>
          <cell r="Q89">
            <v>400968.23</v>
          </cell>
          <cell r="R89">
            <v>357404.28</v>
          </cell>
          <cell r="S89">
            <v>4.1861171893843059E-4</v>
          </cell>
          <cell r="U89">
            <v>312.73</v>
          </cell>
          <cell r="W89">
            <v>357091.55000000005</v>
          </cell>
          <cell r="X89">
            <v>0</v>
          </cell>
          <cell r="Y89">
            <v>0</v>
          </cell>
        </row>
        <row r="90">
          <cell r="A90">
            <v>713311</v>
          </cell>
          <cell r="B90" t="str">
            <v>C.C.A. SRL</v>
          </cell>
          <cell r="C90">
            <v>15430.56</v>
          </cell>
          <cell r="D90">
            <v>555508.4251365253</v>
          </cell>
          <cell r="E90">
            <v>496164.70920000004</v>
          </cell>
          <cell r="F90">
            <v>0.01</v>
          </cell>
          <cell r="G90">
            <v>36</v>
          </cell>
          <cell r="H90">
            <v>-7.0000000000000007E-2</v>
          </cell>
          <cell r="I90">
            <v>0</v>
          </cell>
          <cell r="J90"/>
          <cell r="L90">
            <v>15300</v>
          </cell>
          <cell r="M90">
            <v>550800</v>
          </cell>
          <cell r="N90">
            <v>486789</v>
          </cell>
          <cell r="O90">
            <v>0.01</v>
          </cell>
          <cell r="P90">
            <v>17366</v>
          </cell>
          <cell r="Q90">
            <v>580178.79</v>
          </cell>
          <cell r="R90">
            <v>534122.54</v>
          </cell>
          <cell r="S90">
            <v>1.6762419046721785E-3</v>
          </cell>
          <cell r="U90">
            <v>612.1</v>
          </cell>
          <cell r="W90">
            <v>486789</v>
          </cell>
          <cell r="X90">
            <v>46721.440000000061</v>
          </cell>
          <cell r="Y90">
            <v>0</v>
          </cell>
        </row>
        <row r="91">
          <cell r="A91">
            <v>812011</v>
          </cell>
          <cell r="B91" t="str">
            <v>HEART LINE SRL</v>
          </cell>
          <cell r="C91">
            <v>4440.75</v>
          </cell>
          <cell r="D91">
            <v>159878.13125913346</v>
          </cell>
          <cell r="E91">
            <v>142798.71</v>
          </cell>
          <cell r="F91">
            <v>0.01</v>
          </cell>
          <cell r="G91">
            <v>36</v>
          </cell>
          <cell r="H91">
            <v>-7.0000000000000007E-2</v>
          </cell>
          <cell r="I91">
            <v>0</v>
          </cell>
          <cell r="J91"/>
          <cell r="L91">
            <v>4825</v>
          </cell>
          <cell r="M91">
            <v>173700</v>
          </cell>
          <cell r="N91">
            <v>153547</v>
          </cell>
          <cell r="O91">
            <v>0.01</v>
          </cell>
          <cell r="P91">
            <v>5268</v>
          </cell>
          <cell r="Q91">
            <v>165732.14000000001</v>
          </cell>
          <cell r="R91">
            <v>152791.39000000001</v>
          </cell>
          <cell r="S91">
            <v>0</v>
          </cell>
          <cell r="U91">
            <v>167.88</v>
          </cell>
          <cell r="W91">
            <v>152623.51</v>
          </cell>
          <cell r="X91">
            <v>0</v>
          </cell>
          <cell r="Y91">
            <v>0</v>
          </cell>
        </row>
        <row r="92">
          <cell r="A92">
            <v>832011</v>
          </cell>
          <cell r="B92" t="str">
            <v>ARS CARDIOLOGICA SNC</v>
          </cell>
          <cell r="C92">
            <v>7530.2099999999991</v>
          </cell>
          <cell r="D92">
            <v>271081.10946940625</v>
          </cell>
          <cell r="E92">
            <v>242122.12409999999</v>
          </cell>
          <cell r="F92">
            <v>0.01</v>
          </cell>
          <cell r="G92">
            <v>36</v>
          </cell>
          <cell r="H92">
            <v>-7.0000000000000007E-2</v>
          </cell>
          <cell r="I92">
            <v>0</v>
          </cell>
          <cell r="J92"/>
          <cell r="L92">
            <v>7472</v>
          </cell>
          <cell r="M92">
            <v>269000</v>
          </cell>
          <cell r="N92">
            <v>237733</v>
          </cell>
          <cell r="O92">
            <v>0.01</v>
          </cell>
          <cell r="P92">
            <v>8439</v>
          </cell>
          <cell r="Q92">
            <v>282586.49999999994</v>
          </cell>
          <cell r="R92">
            <v>260642.11</v>
          </cell>
          <cell r="S92">
            <v>0</v>
          </cell>
          <cell r="U92">
            <v>295.74</v>
          </cell>
          <cell r="W92">
            <v>237733</v>
          </cell>
          <cell r="X92">
            <v>22613.369999999995</v>
          </cell>
          <cell r="Y92">
            <v>0</v>
          </cell>
        </row>
        <row r="93">
          <cell r="A93" t="str">
            <v>AMB508</v>
          </cell>
          <cell r="B93" t="str">
            <v>AKTIS CLINIQUE S.P.A.</v>
          </cell>
          <cell r="C93">
            <v>4545.84</v>
          </cell>
          <cell r="D93">
            <v>163643.94653747554</v>
          </cell>
          <cell r="E93">
            <v>146162.23169999997</v>
          </cell>
          <cell r="F93">
            <v>0.01</v>
          </cell>
          <cell r="G93">
            <v>36</v>
          </cell>
          <cell r="H93">
            <v>-7.0000000000000007E-2</v>
          </cell>
          <cell r="I93">
            <v>0</v>
          </cell>
          <cell r="J93"/>
          <cell r="L93">
            <v>4589</v>
          </cell>
          <cell r="M93">
            <v>165200</v>
          </cell>
          <cell r="N93">
            <v>146008</v>
          </cell>
          <cell r="O93">
            <v>0.01</v>
          </cell>
          <cell r="P93">
            <v>4658</v>
          </cell>
          <cell r="Q93">
            <v>172992.1</v>
          </cell>
          <cell r="R93">
            <v>157287.64999999997</v>
          </cell>
          <cell r="S93">
            <v>9.479045574913536E-4</v>
          </cell>
          <cell r="U93">
            <v>123.96000000000001</v>
          </cell>
          <cell r="W93">
            <v>146008</v>
          </cell>
          <cell r="X93">
            <v>11155.689999999973</v>
          </cell>
          <cell r="Y93">
            <v>0</v>
          </cell>
        </row>
        <row r="94">
          <cell r="A94" t="str">
            <v>AMB515</v>
          </cell>
          <cell r="B94" t="str">
            <v>GAL.MA.CA. S.r.l. (ex 613911)</v>
          </cell>
          <cell r="C94">
            <v>3485.64</v>
          </cell>
          <cell r="D94">
            <v>125493.06169628428</v>
          </cell>
          <cell r="E94">
            <v>112086.9201</v>
          </cell>
          <cell r="F94">
            <v>0.01</v>
          </cell>
          <cell r="G94">
            <v>36</v>
          </cell>
          <cell r="H94">
            <v>-7.0000000000000007E-2</v>
          </cell>
          <cell r="I94">
            <v>0</v>
          </cell>
          <cell r="J94"/>
          <cell r="L94">
            <v>3525</v>
          </cell>
          <cell r="M94">
            <v>126900</v>
          </cell>
          <cell r="N94">
            <v>112155</v>
          </cell>
          <cell r="O94">
            <v>0.01</v>
          </cell>
          <cell r="P94">
            <v>3875</v>
          </cell>
          <cell r="Q94">
            <v>130221.88</v>
          </cell>
          <cell r="R94">
            <v>120632.03000000001</v>
          </cell>
          <cell r="S94">
            <v>0</v>
          </cell>
          <cell r="U94">
            <v>108.46</v>
          </cell>
          <cell r="W94">
            <v>112155</v>
          </cell>
          <cell r="X94">
            <v>8368.570000000007</v>
          </cell>
          <cell r="Y94">
            <v>0</v>
          </cell>
        </row>
        <row r="95">
          <cell r="A95" t="str">
            <v>AMB538</v>
          </cell>
          <cell r="B95" t="str">
            <v>DIAGNOSTICA CARDIOVASCOLARE DR. ROMEO D. SAS (ex 023006)</v>
          </cell>
          <cell r="C95">
            <v>17894.129999999997</v>
          </cell>
          <cell r="D95">
            <v>644173.88358913956</v>
          </cell>
          <cell r="E95">
            <v>575358.23609999998</v>
          </cell>
          <cell r="F95">
            <v>0.01</v>
          </cell>
          <cell r="G95">
            <v>36</v>
          </cell>
          <cell r="H95">
            <v>-7.0000000000000007E-2</v>
          </cell>
          <cell r="I95">
            <v>0</v>
          </cell>
          <cell r="J95" t="str">
            <v>Trasferimento: ex NSIS 023006</v>
          </cell>
          <cell r="L95">
            <v>17678</v>
          </cell>
          <cell r="M95">
            <v>636400</v>
          </cell>
          <cell r="N95">
            <v>562490</v>
          </cell>
          <cell r="O95">
            <v>0.01</v>
          </cell>
          <cell r="P95">
            <v>19431</v>
          </cell>
          <cell r="Q95">
            <v>685553.23</v>
          </cell>
          <cell r="R95">
            <v>618737.08000000007</v>
          </cell>
          <cell r="S95">
            <v>9.9026591997823416E-4</v>
          </cell>
          <cell r="U95">
            <v>72.31</v>
          </cell>
          <cell r="W95">
            <v>562490</v>
          </cell>
          <cell r="X95">
            <v>56174.770000000019</v>
          </cell>
          <cell r="Y95">
            <v>0</v>
          </cell>
        </row>
        <row r="96">
          <cell r="B96" t="str">
            <v>ASL Napoli 2 Nord Totale</v>
          </cell>
          <cell r="C96">
            <v>247028.46</v>
          </cell>
          <cell r="D96">
            <v>8892986.5084557887</v>
          </cell>
          <cell r="E96">
            <v>7942968.756599999</v>
          </cell>
          <cell r="F96"/>
          <cell r="G96"/>
          <cell r="I96">
            <v>0</v>
          </cell>
          <cell r="L96">
            <v>251983</v>
          </cell>
          <cell r="M96">
            <v>9071400</v>
          </cell>
          <cell r="N96">
            <v>8017679</v>
          </cell>
          <cell r="O96"/>
          <cell r="P96">
            <v>275967</v>
          </cell>
          <cell r="Q96">
            <v>9294365.5000000019</v>
          </cell>
          <cell r="R96">
            <v>8440346.5500000007</v>
          </cell>
          <cell r="S96"/>
          <cell r="U96">
            <v>9485.7399999999961</v>
          </cell>
          <cell r="W96">
            <v>7903643.5700000003</v>
          </cell>
          <cell r="X96">
            <v>523447.62000000017</v>
          </cell>
          <cell r="Y96">
            <v>3769.6199999999371</v>
          </cell>
        </row>
        <row r="97">
          <cell r="B97" t="str">
            <v>ASL Napoli 3 Sud</v>
          </cell>
          <cell r="M97"/>
        </row>
        <row r="98">
          <cell r="A98">
            <v>8017</v>
          </cell>
          <cell r="B98" t="str">
            <v>CENTRO LASER SRL PUNTO PRELIEVO DIAGNOSTICA CAMPANA</v>
          </cell>
          <cell r="C98">
            <v>14959.05</v>
          </cell>
          <cell r="D98">
            <v>529876.59553624853</v>
          </cell>
          <cell r="E98">
            <v>473271.07031997811</v>
          </cell>
          <cell r="F98">
            <v>0.01</v>
          </cell>
          <cell r="G98">
            <v>35.421476731213232</v>
          </cell>
          <cell r="H98">
            <v>-7.0000000000000007E-2</v>
          </cell>
          <cell r="I98">
            <v>0</v>
          </cell>
          <cell r="J98" t="str">
            <v>VMP e NUM come da delibera ASL NA3 n. 140 del 30.01.2024</v>
          </cell>
          <cell r="L98">
            <v>15472</v>
          </cell>
          <cell r="M98">
            <v>557000</v>
          </cell>
          <cell r="N98">
            <v>492321.41502300062</v>
          </cell>
          <cell r="O98">
            <v>0.01</v>
          </cell>
          <cell r="P98">
            <v>15225</v>
          </cell>
          <cell r="Q98">
            <v>565673.53999999643</v>
          </cell>
          <cell r="R98">
            <v>508893.62399997649</v>
          </cell>
          <cell r="S98">
            <v>4.7243526871390253E-4</v>
          </cell>
          <cell r="U98">
            <v>0</v>
          </cell>
          <cell r="W98">
            <v>492321.41502300062</v>
          </cell>
          <cell r="X98">
            <v>16572.208976975875</v>
          </cell>
          <cell r="Y98">
            <v>0</v>
          </cell>
        </row>
        <row r="99">
          <cell r="A99">
            <v>8115</v>
          </cell>
          <cell r="B99" t="str">
            <v>CENTRO DIAGNOSTICO CARDIOVASCOLARE SRL</v>
          </cell>
          <cell r="C99">
            <v>7185.1799999999994</v>
          </cell>
          <cell r="D99">
            <v>254495.34461487984</v>
          </cell>
          <cell r="E99">
            <v>227308.17920999546</v>
          </cell>
          <cell r="F99">
            <v>0.01</v>
          </cell>
          <cell r="G99">
            <v>35.421476731213232</v>
          </cell>
          <cell r="H99">
            <v>-7.0000000000000007E-2</v>
          </cell>
          <cell r="I99">
            <v>0</v>
          </cell>
          <cell r="J99" t="str">
            <v>VMP e NUM come da delibera ASL NA3 n. 140 del 30.01.2024</v>
          </cell>
          <cell r="L99">
            <v>7678</v>
          </cell>
          <cell r="M99">
            <v>276400</v>
          </cell>
          <cell r="N99">
            <v>244298.90738904392</v>
          </cell>
          <cell r="O99">
            <v>0.01</v>
          </cell>
          <cell r="P99">
            <v>7980</v>
          </cell>
          <cell r="Q99">
            <v>270724.66999999032</v>
          </cell>
          <cell r="R99">
            <v>244417.39699999514</v>
          </cell>
          <cell r="S99">
            <v>0</v>
          </cell>
          <cell r="U99">
            <v>0</v>
          </cell>
          <cell r="W99">
            <v>244298.90738904392</v>
          </cell>
          <cell r="X99">
            <v>118.48961095121922</v>
          </cell>
          <cell r="Y99">
            <v>0</v>
          </cell>
        </row>
        <row r="100">
          <cell r="A100">
            <v>8122</v>
          </cell>
          <cell r="B100" t="str">
            <v>CENTRO DIAGNOSTICO S. CIRO SRL</v>
          </cell>
          <cell r="C100">
            <v>18480.03</v>
          </cell>
          <cell r="D100">
            <v>654579.77727706393</v>
          </cell>
          <cell r="E100">
            <v>584652.49156402145</v>
          </cell>
          <cell r="F100">
            <v>0.01</v>
          </cell>
          <cell r="G100">
            <v>35.421476731213232</v>
          </cell>
          <cell r="H100">
            <v>-7.0000000000000007E-2</v>
          </cell>
          <cell r="I100">
            <v>0</v>
          </cell>
          <cell r="J100" t="str">
            <v>VMP e NUM come da delibera ASL NA3 n. 140 del 30.01.2024</v>
          </cell>
          <cell r="L100">
            <v>19758</v>
          </cell>
          <cell r="M100">
            <v>711300</v>
          </cell>
          <cell r="N100">
            <v>628658.59307959303</v>
          </cell>
          <cell r="O100">
            <v>0.01</v>
          </cell>
          <cell r="P100">
            <v>19521</v>
          </cell>
          <cell r="Q100">
            <v>664859.22000004642</v>
          </cell>
          <cell r="R100">
            <v>601125.10700001521</v>
          </cell>
          <cell r="S100">
            <v>1.0318350964111825E-3</v>
          </cell>
          <cell r="U100">
            <v>0</v>
          </cell>
          <cell r="W100">
            <v>601125.10700001521</v>
          </cell>
          <cell r="X100">
            <v>0</v>
          </cell>
          <cell r="Y100">
            <v>0</v>
          </cell>
        </row>
        <row r="101">
          <cell r="A101">
            <v>8125</v>
          </cell>
          <cell r="B101" t="str">
            <v>CARDIOSERVICE SAS</v>
          </cell>
          <cell r="C101">
            <v>9801.2699999999986</v>
          </cell>
          <cell r="D101">
            <v>347180.73882455355</v>
          </cell>
          <cell r="E101">
            <v>310092.20116938883</v>
          </cell>
          <cell r="F101">
            <v>0.01</v>
          </cell>
          <cell r="G101">
            <v>35.421476731213232</v>
          </cell>
          <cell r="H101">
            <v>-7.0000000000000007E-2</v>
          </cell>
          <cell r="I101">
            <v>0</v>
          </cell>
          <cell r="J101" t="str">
            <v>VMP e NUM come da delibera ASL NA3 n. 140 del 30.01.2024</v>
          </cell>
          <cell r="L101">
            <v>10481</v>
          </cell>
          <cell r="M101">
            <v>377300</v>
          </cell>
          <cell r="N101">
            <v>333432.47437568696</v>
          </cell>
          <cell r="O101">
            <v>0.01</v>
          </cell>
          <cell r="P101">
            <v>11189</v>
          </cell>
          <cell r="Q101">
            <v>370801.5399999675</v>
          </cell>
          <cell r="R101">
            <v>329093.83999997546</v>
          </cell>
          <cell r="S101">
            <v>1.4318641304927827E-3</v>
          </cell>
          <cell r="U101">
            <v>0</v>
          </cell>
          <cell r="W101">
            <v>329093.83999997546</v>
          </cell>
          <cell r="X101">
            <v>0</v>
          </cell>
          <cell r="Y101">
            <v>0</v>
          </cell>
        </row>
        <row r="102">
          <cell r="A102">
            <v>8132</v>
          </cell>
          <cell r="B102" t="str">
            <v>CENTRO CARDIOLOGICO VESUVIANO SRL</v>
          </cell>
          <cell r="C102">
            <v>6346.32</v>
          </cell>
          <cell r="D102">
            <v>224810.30914572568</v>
          </cell>
          <cell r="E102">
            <v>200794.32932999634</v>
          </cell>
          <cell r="F102">
            <v>0.01</v>
          </cell>
          <cell r="G102">
            <v>35.421476731213232</v>
          </cell>
          <cell r="H102">
            <v>-7.0000000000000007E-2</v>
          </cell>
          <cell r="I102">
            <v>0</v>
          </cell>
          <cell r="J102" t="str">
            <v>VMP e NUM come da delibera ASL NA3 n. 140 del 30.01.2024</v>
          </cell>
          <cell r="L102">
            <v>6608</v>
          </cell>
          <cell r="M102">
            <v>237900</v>
          </cell>
          <cell r="N102">
            <v>210220.6483167604</v>
          </cell>
          <cell r="O102">
            <v>0.01</v>
          </cell>
          <cell r="P102">
            <v>6990</v>
          </cell>
          <cell r="Q102">
            <v>234750.17999999318</v>
          </cell>
          <cell r="R102">
            <v>215907.88099999609</v>
          </cell>
          <cell r="S102">
            <v>1.380459066812149E-3</v>
          </cell>
          <cell r="U102">
            <v>0</v>
          </cell>
          <cell r="W102">
            <v>210220.6483167604</v>
          </cell>
          <cell r="X102">
            <v>5687.2326832356921</v>
          </cell>
          <cell r="Y102">
            <v>0</v>
          </cell>
        </row>
        <row r="103">
          <cell r="A103">
            <v>8327</v>
          </cell>
          <cell r="B103" t="str">
            <v>CENTRO DI CARDIOLOGIA</v>
          </cell>
          <cell r="C103">
            <v>4443.54</v>
          </cell>
          <cell r="D103">
            <v>157401.16401854929</v>
          </cell>
          <cell r="E103">
            <v>140586.35159999851</v>
          </cell>
          <cell r="F103">
            <v>0.01</v>
          </cell>
          <cell r="G103">
            <v>35.421476731213232</v>
          </cell>
          <cell r="H103">
            <v>-7.0000000000000007E-2</v>
          </cell>
          <cell r="I103">
            <v>0</v>
          </cell>
          <cell r="J103" t="str">
            <v>VMP e NUM come da delibera ASL NA3 n. 140 del 30.01.2024</v>
          </cell>
          <cell r="L103">
            <v>4631</v>
          </cell>
          <cell r="M103">
            <v>166700</v>
          </cell>
          <cell r="N103">
            <v>147366.54070544348</v>
          </cell>
          <cell r="O103">
            <v>0.01</v>
          </cell>
          <cell r="P103">
            <v>4682</v>
          </cell>
          <cell r="Q103">
            <v>164451.23999999676</v>
          </cell>
          <cell r="R103">
            <v>151168.11999999842</v>
          </cell>
          <cell r="S103">
            <v>0</v>
          </cell>
          <cell r="U103">
            <v>0</v>
          </cell>
          <cell r="W103">
            <v>147366.54070544348</v>
          </cell>
          <cell r="X103">
            <v>3801.5792945549474</v>
          </cell>
          <cell r="Y103">
            <v>0</v>
          </cell>
        </row>
        <row r="104">
          <cell r="A104">
            <v>8417</v>
          </cell>
          <cell r="B104" t="str">
            <v>CENTRORICERCHE  PER LE MALATTIE CARDIOVASCOLARI DR.  GIUSEPPE CASO DI BUONO R.E DI COSTANZO A. E C.</v>
          </cell>
          <cell r="C104">
            <v>12083.49</v>
          </cell>
          <cell r="D104">
            <v>428013.10840858502</v>
          </cell>
          <cell r="E104">
            <v>382289.43047108868</v>
          </cell>
          <cell r="F104">
            <v>0.01</v>
          </cell>
          <cell r="G104">
            <v>35.421476731213232</v>
          </cell>
          <cell r="H104">
            <v>-7.0000000000000007E-2</v>
          </cell>
          <cell r="I104">
            <v>0</v>
          </cell>
          <cell r="J104" t="str">
            <v>VMP e NUM come da delibera ASL NA3 n. 140 del 30.01.2024</v>
          </cell>
          <cell r="L104">
            <v>11744</v>
          </cell>
          <cell r="M104">
            <v>422800</v>
          </cell>
          <cell r="N104">
            <v>373694.45793850318</v>
          </cell>
          <cell r="O104">
            <v>0.01</v>
          </cell>
          <cell r="P104">
            <v>12874</v>
          </cell>
          <cell r="Q104">
            <v>461860.51999998698</v>
          </cell>
          <cell r="R104">
            <v>425865.24399998831</v>
          </cell>
          <cell r="S104">
            <v>3.0456967606067643E-3</v>
          </cell>
          <cell r="U104">
            <v>0</v>
          </cell>
          <cell r="W104">
            <v>373694.45793850318</v>
          </cell>
          <cell r="X104">
            <v>37369.445793850318</v>
          </cell>
          <cell r="Y104">
            <v>14801.340267634805</v>
          </cell>
        </row>
        <row r="105">
          <cell r="A105">
            <v>8432</v>
          </cell>
          <cell r="B105" t="str">
            <v>C.M.B.  DEL DR. BOCCIA ENRICO</v>
          </cell>
          <cell r="C105">
            <v>11139.539999999999</v>
          </cell>
          <cell r="D105">
            <v>394576.87032041035</v>
          </cell>
          <cell r="E105">
            <v>352425.11051287397</v>
          </cell>
          <cell r="F105">
            <v>0.01</v>
          </cell>
          <cell r="G105">
            <v>35.421476731213232</v>
          </cell>
          <cell r="H105">
            <v>-7.0000000000000007E-2</v>
          </cell>
          <cell r="I105">
            <v>0</v>
          </cell>
          <cell r="J105" t="str">
            <v>VMP e NUM come da delibera ASL NA3 n. 140 del 30.01.2024</v>
          </cell>
          <cell r="L105">
            <v>11911</v>
          </cell>
          <cell r="M105">
            <v>428800</v>
          </cell>
          <cell r="N105">
            <v>378951.73173427314</v>
          </cell>
          <cell r="O105">
            <v>0.01</v>
          </cell>
          <cell r="P105">
            <v>10813</v>
          </cell>
          <cell r="Q105">
            <v>379773.62999998603</v>
          </cell>
          <cell r="R105">
            <v>353970.22499999119</v>
          </cell>
          <cell r="S105">
            <v>1.4619539999581805E-3</v>
          </cell>
          <cell r="U105">
            <v>0</v>
          </cell>
          <cell r="W105">
            <v>353970.22499999119</v>
          </cell>
          <cell r="X105">
            <v>0</v>
          </cell>
          <cell r="Y105">
            <v>0</v>
          </cell>
        </row>
        <row r="106">
          <cell r="A106">
            <v>8513</v>
          </cell>
          <cell r="B106" t="str">
            <v>CENTRO MEDICO  ASCIONE SRL PUNTO PRELIEVO RETE KAPPA-CMA</v>
          </cell>
          <cell r="C106">
            <v>21060.78</v>
          </cell>
          <cell r="D106">
            <v>746019.04370439053</v>
          </cell>
          <cell r="E106">
            <v>666323.50677000266</v>
          </cell>
          <cell r="F106">
            <v>0.01</v>
          </cell>
          <cell r="G106">
            <v>35.421476731213232</v>
          </cell>
          <cell r="H106">
            <v>-7.0000000000000007E-2</v>
          </cell>
          <cell r="I106">
            <v>0</v>
          </cell>
          <cell r="J106" t="str">
            <v>VMP e NUM come da delibera ASL NA3 n. 140 del 30.01.2024</v>
          </cell>
          <cell r="L106">
            <v>21428</v>
          </cell>
          <cell r="M106">
            <v>771400</v>
          </cell>
          <cell r="N106">
            <v>681763.70184317231</v>
          </cell>
          <cell r="O106">
            <v>0.01</v>
          </cell>
          <cell r="P106">
            <v>22102</v>
          </cell>
          <cell r="Q106">
            <v>787639.19000005338</v>
          </cell>
          <cell r="R106">
            <v>716476.88900000288</v>
          </cell>
          <cell r="S106">
            <v>8.3477603524705676E-4</v>
          </cell>
          <cell r="U106">
            <v>0</v>
          </cell>
          <cell r="W106">
            <v>681763.70184317231</v>
          </cell>
          <cell r="X106">
            <v>34713.187156830565</v>
          </cell>
          <cell r="Y106">
            <v>0</v>
          </cell>
        </row>
        <row r="107">
          <cell r="A107">
            <v>8621</v>
          </cell>
          <cell r="B107" t="str">
            <v>CASA DI CURA MARIA ROSARIA AMBULATORIO</v>
          </cell>
          <cell r="C107">
            <v>11367.39</v>
          </cell>
          <cell r="D107">
            <v>402664.59704808408</v>
          </cell>
          <cell r="E107">
            <v>359648.84358035913</v>
          </cell>
          <cell r="F107">
            <v>0.01</v>
          </cell>
          <cell r="G107">
            <v>35.421476731213232</v>
          </cell>
          <cell r="H107">
            <v>-7.0000000000000007E-2</v>
          </cell>
          <cell r="I107">
            <v>0</v>
          </cell>
          <cell r="J107" t="str">
            <v>VMP e NUM come da delibera ASL NA3 n. 140 del 30.01.2024</v>
          </cell>
          <cell r="L107">
            <v>12156</v>
          </cell>
          <cell r="M107">
            <v>437600</v>
          </cell>
          <cell r="N107">
            <v>386719.18664554745</v>
          </cell>
          <cell r="O107">
            <v>0.01</v>
          </cell>
          <cell r="P107">
            <v>10858</v>
          </cell>
          <cell r="Q107">
            <v>384853.25999999151</v>
          </cell>
          <cell r="R107">
            <v>340004.34799998358</v>
          </cell>
          <cell r="S107">
            <v>1.924290352529288E-3</v>
          </cell>
          <cell r="U107">
            <v>0</v>
          </cell>
          <cell r="W107">
            <v>340004.34799998358</v>
          </cell>
          <cell r="X107">
            <v>0</v>
          </cell>
          <cell r="Y107">
            <v>0</v>
          </cell>
        </row>
        <row r="108">
          <cell r="A108">
            <v>8622</v>
          </cell>
          <cell r="B108" t="str">
            <v>IGEA CENTER DI RICCIARDI A. SAS</v>
          </cell>
          <cell r="C108">
            <v>9187.4699999999993</v>
          </cell>
          <cell r="D108">
            <v>325433.49646489578</v>
          </cell>
          <cell r="E108">
            <v>290668.1678099854</v>
          </cell>
          <cell r="F108">
            <v>0.01</v>
          </cell>
          <cell r="G108">
            <v>35.421476731213232</v>
          </cell>
          <cell r="H108">
            <v>-7.0000000000000007E-2</v>
          </cell>
          <cell r="I108">
            <v>0</v>
          </cell>
          <cell r="J108" t="str">
            <v>VMP e NUM come da delibera ASL NA3 n. 140 del 30.01.2024</v>
          </cell>
          <cell r="L108">
            <v>9744</v>
          </cell>
          <cell r="M108">
            <v>350800</v>
          </cell>
          <cell r="N108">
            <v>310020.52253694896</v>
          </cell>
          <cell r="O108">
            <v>0.01</v>
          </cell>
          <cell r="P108">
            <v>9268</v>
          </cell>
          <cell r="Q108">
            <v>331755.70999998401</v>
          </cell>
          <cell r="R108">
            <v>312546.4169999843</v>
          </cell>
          <cell r="S108">
            <v>6.684718750362749E-4</v>
          </cell>
          <cell r="U108">
            <v>0</v>
          </cell>
          <cell r="W108">
            <v>310020.52253694896</v>
          </cell>
          <cell r="X108">
            <v>2525.8944630353362</v>
          </cell>
          <cell r="Y108">
            <v>0</v>
          </cell>
        </row>
        <row r="109">
          <cell r="A109">
            <v>9016</v>
          </cell>
          <cell r="B109" t="str">
            <v>CENTRO DIAGNOSTICO CARDIOLOGICO DI GIULIO PEPE, CIMMINO PAOLO, INGENITO SABRINA SAS</v>
          </cell>
          <cell r="C109">
            <v>4474.2299999999996</v>
          </cell>
          <cell r="D109">
            <v>158496.40194802618</v>
          </cell>
          <cell r="E109">
            <v>141564.58772423043</v>
          </cell>
          <cell r="F109">
            <v>0.01</v>
          </cell>
          <cell r="G109">
            <v>35.421476731213232</v>
          </cell>
          <cell r="H109">
            <v>-7.0000000000000007E-2</v>
          </cell>
          <cell r="I109">
            <v>0</v>
          </cell>
          <cell r="J109" t="str">
            <v>VMP e NUM come da delibera ASL NA3 n. 140 del 30.01.2024</v>
          </cell>
          <cell r="L109">
            <v>4783</v>
          </cell>
          <cell r="M109">
            <v>172200</v>
          </cell>
          <cell r="N109">
            <v>152219.98680024777</v>
          </cell>
          <cell r="O109">
            <v>0.01</v>
          </cell>
          <cell r="P109">
            <v>4347</v>
          </cell>
          <cell r="Q109">
            <v>156702.88999999766</v>
          </cell>
          <cell r="R109">
            <v>147627.59799999843</v>
          </cell>
          <cell r="S109">
            <v>9.0756807239307372E-4</v>
          </cell>
          <cell r="U109">
            <v>0</v>
          </cell>
          <cell r="W109">
            <v>147627.59799999843</v>
          </cell>
          <cell r="X109">
            <v>0</v>
          </cell>
          <cell r="Y109">
            <v>0</v>
          </cell>
        </row>
        <row r="110">
          <cell r="A110">
            <v>700300</v>
          </cell>
          <cell r="B110" t="str">
            <v>ALMA CENTER U.O. CARDIOLOGIA  SRL</v>
          </cell>
          <cell r="C110">
            <v>18669.75</v>
          </cell>
          <cell r="D110">
            <v>661299.55337235227</v>
          </cell>
          <cell r="E110">
            <v>590654.40908919391</v>
          </cell>
          <cell r="F110">
            <v>0.01</v>
          </cell>
          <cell r="G110">
            <v>35.421476731213232</v>
          </cell>
          <cell r="H110">
            <v>-7.0000000000000007E-2</v>
          </cell>
          <cell r="I110">
            <v>0</v>
          </cell>
          <cell r="J110" t="str">
            <v>VMP e NUM come da delibera ASL NA3 n. 140 del 30.01.2024</v>
          </cell>
          <cell r="L110">
            <v>19961</v>
          </cell>
          <cell r="M110">
            <v>718600</v>
          </cell>
          <cell r="N110">
            <v>635112.26783784293</v>
          </cell>
          <cell r="O110">
            <v>0.01</v>
          </cell>
          <cell r="P110">
            <v>18028</v>
          </cell>
          <cell r="Q110">
            <v>682286.38000006042</v>
          </cell>
          <cell r="R110">
            <v>620728.87100001727</v>
          </cell>
          <cell r="S110">
            <v>0</v>
          </cell>
          <cell r="U110">
            <v>0</v>
          </cell>
          <cell r="W110">
            <v>620728.87100001727</v>
          </cell>
          <cell r="X110">
            <v>0</v>
          </cell>
          <cell r="Y110">
            <v>0</v>
          </cell>
        </row>
        <row r="111">
          <cell r="A111">
            <v>710200</v>
          </cell>
          <cell r="B111" t="str">
            <v>CENTRO CARDIOLOGICO DR.  G. ROCCA  SAS</v>
          </cell>
          <cell r="C111">
            <v>16967.849999999999</v>
          </cell>
          <cell r="D111">
            <v>601022.42556067009</v>
          </cell>
          <cell r="E111">
            <v>536816.55130198877</v>
          </cell>
          <cell r="F111">
            <v>0.01</v>
          </cell>
          <cell r="G111">
            <v>35.421476731213232</v>
          </cell>
          <cell r="H111">
            <v>-7.0000000000000007E-2</v>
          </cell>
          <cell r="I111">
            <v>0</v>
          </cell>
          <cell r="J111" t="str">
            <v>VMP e NUM come da delibera ASL NA3 n. 140 del 30.01.2024</v>
          </cell>
          <cell r="L111">
            <v>18142</v>
          </cell>
          <cell r="M111">
            <v>653100</v>
          </cell>
          <cell r="N111">
            <v>577222.09817418153</v>
          </cell>
          <cell r="O111">
            <v>0.01</v>
          </cell>
          <cell r="P111">
            <v>16537</v>
          </cell>
          <cell r="Q111">
            <v>616853.54999998689</v>
          </cell>
          <cell r="R111">
            <v>566419.47799996124</v>
          </cell>
          <cell r="S111">
            <v>1.0064756734671837E-3</v>
          </cell>
          <cell r="U111">
            <v>0</v>
          </cell>
          <cell r="W111">
            <v>566419.47799996124</v>
          </cell>
          <cell r="X111">
            <v>0</v>
          </cell>
          <cell r="Y111">
            <v>0</v>
          </cell>
        </row>
        <row r="112">
          <cell r="A112">
            <v>710300</v>
          </cell>
          <cell r="B112" t="str">
            <v>CENTRO CARD.ANGIOL.  SAS DI N.MORRA</v>
          </cell>
          <cell r="C112">
            <v>10254.179999999998</v>
          </cell>
          <cell r="D112">
            <v>363234.17940442037</v>
          </cell>
          <cell r="E112">
            <v>324430.68879000691</v>
          </cell>
          <cell r="F112">
            <v>0.01</v>
          </cell>
          <cell r="G112">
            <v>35.421476731213232</v>
          </cell>
          <cell r="H112">
            <v>-7.0000000000000007E-2</v>
          </cell>
          <cell r="I112">
            <v>0</v>
          </cell>
          <cell r="J112" t="str">
            <v>VMP e NUM come da delibera ASL NA3 n. 140 del 30.01.2024</v>
          </cell>
          <cell r="L112">
            <v>10631</v>
          </cell>
          <cell r="M112">
            <v>382700</v>
          </cell>
          <cell r="N112">
            <v>338209.77091178857</v>
          </cell>
          <cell r="O112">
            <v>0.01</v>
          </cell>
          <cell r="P112">
            <v>10561</v>
          </cell>
          <cell r="Q112">
            <v>389161.12000000611</v>
          </cell>
          <cell r="R112">
            <v>348850.20300000743</v>
          </cell>
          <cell r="S112">
            <v>2.104610987675015E-4</v>
          </cell>
          <cell r="U112">
            <v>0</v>
          </cell>
          <cell r="W112">
            <v>338209.77091178857</v>
          </cell>
          <cell r="X112">
            <v>10640.432088218862</v>
          </cell>
          <cell r="Y112">
            <v>0</v>
          </cell>
        </row>
        <row r="113">
          <cell r="A113">
            <v>731500</v>
          </cell>
          <cell r="B113" t="str">
            <v>HIPPOCRATES  S.A.S.</v>
          </cell>
          <cell r="C113">
            <v>9101.91</v>
          </cell>
          <cell r="D113">
            <v>322401.59801043879</v>
          </cell>
          <cell r="E113">
            <v>287960.16024986631</v>
          </cell>
          <cell r="F113">
            <v>0.01</v>
          </cell>
          <cell r="G113">
            <v>35.421476731213232</v>
          </cell>
          <cell r="H113">
            <v>-7.0000000000000007E-2</v>
          </cell>
          <cell r="I113">
            <v>0</v>
          </cell>
          <cell r="J113" t="str">
            <v>VMP e NUM come da delibera ASL NA3 n. 140 del 30.01.2024</v>
          </cell>
          <cell r="L113">
            <v>9731</v>
          </cell>
          <cell r="M113">
            <v>350300</v>
          </cell>
          <cell r="N113">
            <v>309634.58091383474</v>
          </cell>
          <cell r="O113">
            <v>0.01</v>
          </cell>
          <cell r="P113">
            <v>9095</v>
          </cell>
          <cell r="Q113">
            <v>325277.08999998396</v>
          </cell>
          <cell r="R113">
            <v>298802.05799998541</v>
          </cell>
          <cell r="S113">
            <v>0</v>
          </cell>
          <cell r="U113">
            <v>0</v>
          </cell>
          <cell r="W113">
            <v>298802.05799998541</v>
          </cell>
          <cell r="X113">
            <v>0</v>
          </cell>
          <cell r="Y113">
            <v>0</v>
          </cell>
        </row>
        <row r="114">
          <cell r="A114">
            <v>770100</v>
          </cell>
          <cell r="B114" t="str">
            <v>CASA DI CURA  ' S.LUCIA '  SRL</v>
          </cell>
          <cell r="C114">
            <v>7522.7699999999995</v>
          </cell>
          <cell r="D114">
            <v>266464.39851587266</v>
          </cell>
          <cell r="E114">
            <v>237998.60599645818</v>
          </cell>
          <cell r="F114">
            <v>0.01</v>
          </cell>
          <cell r="G114">
            <v>35.421476731213232</v>
          </cell>
          <cell r="H114">
            <v>-7.0000000000000007E-2</v>
          </cell>
          <cell r="I114">
            <v>0</v>
          </cell>
          <cell r="J114" t="str">
            <v>VMP e NUM come da delibera ASL NA3 n. 140 del 30.01.2024</v>
          </cell>
          <cell r="L114">
            <v>8044</v>
          </cell>
          <cell r="M114">
            <v>289600</v>
          </cell>
          <cell r="N114">
            <v>255912.47956608408</v>
          </cell>
          <cell r="O114">
            <v>0.01</v>
          </cell>
          <cell r="P114">
            <v>7496</v>
          </cell>
          <cell r="Q114">
            <v>265695.71999998396</v>
          </cell>
          <cell r="R114">
            <v>243642.0299999892</v>
          </cell>
          <cell r="S114">
            <v>1.5915597421845274E-3</v>
          </cell>
          <cell r="U114">
            <v>0</v>
          </cell>
          <cell r="W114">
            <v>243642.0299999892</v>
          </cell>
          <cell r="X114">
            <v>0</v>
          </cell>
          <cell r="Y114">
            <v>0</v>
          </cell>
        </row>
        <row r="115">
          <cell r="A115">
            <v>770200</v>
          </cell>
          <cell r="B115" t="str">
            <v>CARDIOMED CASA DI CURA TRUSSO S.R.L.</v>
          </cell>
          <cell r="C115">
            <v>4306.83</v>
          </cell>
          <cell r="D115">
            <v>152545.37090948364</v>
          </cell>
          <cell r="E115">
            <v>136249.29194999809</v>
          </cell>
          <cell r="F115">
            <v>0.01</v>
          </cell>
          <cell r="G115">
            <v>35.421476731213232</v>
          </cell>
          <cell r="H115">
            <v>-7.0000000000000007E-2</v>
          </cell>
          <cell r="I115">
            <v>0</v>
          </cell>
          <cell r="J115" t="str">
            <v>VMP e NUM come da delibera ASL NA3 n. 140 del 30.01.2024</v>
          </cell>
          <cell r="L115">
            <v>4594</v>
          </cell>
          <cell r="M115">
            <v>165400</v>
          </cell>
          <cell r="N115">
            <v>146189.63620804626</v>
          </cell>
          <cell r="O115">
            <v>0.01</v>
          </cell>
          <cell r="P115">
            <v>4700</v>
          </cell>
          <cell r="Q115">
            <v>161238.09999999517</v>
          </cell>
          <cell r="R115">
            <v>146504.61499999795</v>
          </cell>
          <cell r="S115">
            <v>2.2832056270048287E-3</v>
          </cell>
          <cell r="U115">
            <v>0</v>
          </cell>
          <cell r="W115">
            <v>146189.63620804626</v>
          </cell>
          <cell r="X115">
            <v>314.97879195169662</v>
          </cell>
          <cell r="Y115">
            <v>0</v>
          </cell>
        </row>
        <row r="116">
          <cell r="B116" t="str">
            <v>ASL Napoli 3 Sud Totale</v>
          </cell>
          <cell r="C116">
            <v>197351.57999999996</v>
          </cell>
          <cell r="D116">
            <v>6990514.9730846509</v>
          </cell>
          <cell r="E116">
            <v>6243733.9774394305</v>
          </cell>
          <cell r="F116"/>
          <cell r="G116"/>
          <cell r="I116">
            <v>0</v>
          </cell>
          <cell r="L116">
            <v>207497</v>
          </cell>
          <cell r="M116">
            <v>7469900</v>
          </cell>
          <cell r="N116">
            <v>6601948.9999999981</v>
          </cell>
          <cell r="O116"/>
          <cell r="P116">
            <v>202266</v>
          </cell>
          <cell r="Q116">
            <v>7214357.5500000063</v>
          </cell>
          <cell r="R116">
            <v>6572043.9449998634</v>
          </cell>
          <cell r="S116"/>
          <cell r="U116">
            <v>0</v>
          </cell>
          <cell r="W116">
            <v>6445499.1558726234</v>
          </cell>
          <cell r="X116">
            <v>111743.44885960451</v>
          </cell>
          <cell r="Y116">
            <v>14801.340267634805</v>
          </cell>
        </row>
        <row r="117">
          <cell r="B117" t="str">
            <v>ASL Salerno</v>
          </cell>
          <cell r="M117"/>
        </row>
        <row r="118">
          <cell r="A118">
            <v>300</v>
          </cell>
          <cell r="B118" t="str">
            <v>CASA DI CURA TORTORELLA SPA</v>
          </cell>
          <cell r="C118">
            <v>5746.4699999999993</v>
          </cell>
          <cell r="D118">
            <v>206872.07902834073</v>
          </cell>
          <cell r="E118">
            <v>184772.4</v>
          </cell>
          <cell r="F118">
            <v>0.01</v>
          </cell>
          <cell r="G118">
            <v>36</v>
          </cell>
          <cell r="H118">
            <v>-7.0000000000000007E-2</v>
          </cell>
          <cell r="I118">
            <v>0</v>
          </cell>
          <cell r="J118"/>
          <cell r="L118">
            <v>6244</v>
          </cell>
          <cell r="M118">
            <v>224800</v>
          </cell>
          <cell r="N118">
            <v>198680</v>
          </cell>
          <cell r="O118">
            <v>0.01</v>
          </cell>
          <cell r="P118">
            <v>5760</v>
          </cell>
          <cell r="Q118">
            <v>219302.23999999996</v>
          </cell>
          <cell r="R118">
            <v>181123.38999958002</v>
          </cell>
          <cell r="S118">
            <v>5.0225488222266964E-3</v>
          </cell>
          <cell r="U118">
            <v>0</v>
          </cell>
          <cell r="W118">
            <v>181123.38999958002</v>
          </cell>
          <cell r="X118">
            <v>0</v>
          </cell>
          <cell r="Y118">
            <v>0</v>
          </cell>
        </row>
        <row r="119">
          <cell r="A119">
            <v>2300</v>
          </cell>
          <cell r="B119" t="str">
            <v>ASSOCIAZIONE SALERNITANA CARDIOANGIOLOGICA - S.R.L.</v>
          </cell>
          <cell r="C119">
            <v>12120.689999999999</v>
          </cell>
          <cell r="D119">
            <v>436357.56283980259</v>
          </cell>
          <cell r="E119">
            <v>389742.4655988281</v>
          </cell>
          <cell r="F119">
            <v>0.01</v>
          </cell>
          <cell r="G119">
            <v>36</v>
          </cell>
          <cell r="H119">
            <v>-7.0000000000000007E-2</v>
          </cell>
          <cell r="I119">
            <v>0</v>
          </cell>
          <cell r="J119"/>
          <cell r="L119">
            <v>12025</v>
          </cell>
          <cell r="M119">
            <v>432900</v>
          </cell>
          <cell r="N119">
            <v>382634</v>
          </cell>
          <cell r="O119">
            <v>0.01</v>
          </cell>
          <cell r="P119">
            <v>12773</v>
          </cell>
          <cell r="Q119">
            <v>482674.87000000005</v>
          </cell>
          <cell r="R119">
            <v>419077.9199987399</v>
          </cell>
          <cell r="S119">
            <v>5.5623389452845269E-3</v>
          </cell>
          <cell r="U119">
            <v>0</v>
          </cell>
          <cell r="W119">
            <v>382634</v>
          </cell>
          <cell r="X119">
            <v>36443.919998739904</v>
          </cell>
          <cell r="Y119">
            <v>0</v>
          </cell>
        </row>
        <row r="120">
          <cell r="A120">
            <v>3900</v>
          </cell>
          <cell r="B120" t="str">
            <v>DOTT.RI ARMANDO &amp; PIEPAOLO CAVALLO DIAGNOSTICA MEDICA SRL</v>
          </cell>
          <cell r="C120">
            <v>3719.9999999999995</v>
          </cell>
          <cell r="D120">
            <v>133925.4104529054</v>
          </cell>
          <cell r="E120">
            <v>119618.45999999999</v>
          </cell>
          <cell r="F120">
            <v>0.01</v>
          </cell>
          <cell r="G120">
            <v>36</v>
          </cell>
          <cell r="H120">
            <v>-7.0000000000000007E-2</v>
          </cell>
          <cell r="I120">
            <v>0</v>
          </cell>
          <cell r="J120"/>
          <cell r="L120">
            <v>4042</v>
          </cell>
          <cell r="M120">
            <v>145500</v>
          </cell>
          <cell r="N120">
            <v>128622</v>
          </cell>
          <cell r="O120">
            <v>0.01</v>
          </cell>
          <cell r="P120">
            <v>3345</v>
          </cell>
          <cell r="Q120">
            <v>123781.35</v>
          </cell>
          <cell r="R120">
            <v>104818.85000013</v>
          </cell>
          <cell r="S120">
            <v>1.0866725754536549E-3</v>
          </cell>
          <cell r="U120">
            <v>0</v>
          </cell>
          <cell r="W120">
            <v>104818.85000013</v>
          </cell>
          <cell r="X120">
            <v>0</v>
          </cell>
          <cell r="Y120">
            <v>0</v>
          </cell>
        </row>
        <row r="121">
          <cell r="A121">
            <v>5200</v>
          </cell>
          <cell r="B121" t="str">
            <v>M.P.S. - MEDICINA - PREVENZIONE - SALUTE S.R.L.</v>
          </cell>
          <cell r="C121">
            <v>8946.5999999999985</v>
          </cell>
          <cell r="D121">
            <v>322081.36599365406</v>
          </cell>
          <cell r="E121">
            <v>287674.13789935829</v>
          </cell>
          <cell r="F121">
            <v>0.01</v>
          </cell>
          <cell r="G121">
            <v>36</v>
          </cell>
          <cell r="H121">
            <v>-7.0000000000000007E-2</v>
          </cell>
          <cell r="I121">
            <v>0</v>
          </cell>
          <cell r="J121"/>
          <cell r="L121">
            <v>9278</v>
          </cell>
          <cell r="M121">
            <v>334000</v>
          </cell>
          <cell r="N121">
            <v>295171</v>
          </cell>
          <cell r="O121">
            <v>0.01</v>
          </cell>
          <cell r="P121">
            <v>9851</v>
          </cell>
          <cell r="Q121">
            <v>349505.43000000005</v>
          </cell>
          <cell r="R121">
            <v>309327.02999931003</v>
          </cell>
          <cell r="S121">
            <v>2.1749765390231424E-3</v>
          </cell>
          <cell r="U121">
            <v>0</v>
          </cell>
          <cell r="W121">
            <v>295171</v>
          </cell>
          <cell r="X121">
            <v>14156.029999310034</v>
          </cell>
          <cell r="Y121">
            <v>0</v>
          </cell>
        </row>
        <row r="122">
          <cell r="A122">
            <v>9300</v>
          </cell>
          <cell r="B122" t="str">
            <v>ISOLA MEDICA - SOCIETA' A RESPONSABILITA' LIMITATA</v>
          </cell>
          <cell r="C122">
            <v>4772.7599999999993</v>
          </cell>
          <cell r="D122">
            <v>171809.06296477217</v>
          </cell>
          <cell r="E122">
            <v>153455.08709951639</v>
          </cell>
          <cell r="F122">
            <v>0.01</v>
          </cell>
          <cell r="G122">
            <v>36</v>
          </cell>
          <cell r="H122">
            <v>-7.0000000000000007E-2</v>
          </cell>
          <cell r="I122">
            <v>0</v>
          </cell>
          <cell r="J122"/>
          <cell r="L122">
            <v>4775</v>
          </cell>
          <cell r="M122">
            <v>171900</v>
          </cell>
          <cell r="N122">
            <v>151890</v>
          </cell>
          <cell r="O122">
            <v>0.01</v>
          </cell>
          <cell r="P122">
            <v>5055</v>
          </cell>
          <cell r="Q122">
            <v>188095.37</v>
          </cell>
          <cell r="R122">
            <v>165005.46999948</v>
          </cell>
          <cell r="S122">
            <v>3.8962407005069455E-3</v>
          </cell>
          <cell r="U122">
            <v>0</v>
          </cell>
          <cell r="W122">
            <v>151890</v>
          </cell>
          <cell r="X122">
            <v>13115.469999480003</v>
          </cell>
          <cell r="Y122">
            <v>0</v>
          </cell>
        </row>
        <row r="123">
          <cell r="A123">
            <v>9500</v>
          </cell>
          <cell r="B123" t="str">
            <v>CENTRO POLIDIAGNOSTICO MORGAGNI DI GIUSEPPE TORTORELLA &amp; C. - S.A.S.</v>
          </cell>
          <cell r="C123">
            <v>1628.4299999999998</v>
          </cell>
          <cell r="D123">
            <v>58623.890387986969</v>
          </cell>
          <cell r="E123">
            <v>52361.231999999996</v>
          </cell>
          <cell r="F123">
            <v>0.01</v>
          </cell>
          <cell r="G123">
            <v>36</v>
          </cell>
          <cell r="H123">
            <v>-7.0000000000000007E-2</v>
          </cell>
          <cell r="I123">
            <v>0</v>
          </cell>
          <cell r="J123"/>
          <cell r="L123">
            <v>1608</v>
          </cell>
          <cell r="M123">
            <v>57900</v>
          </cell>
          <cell r="N123">
            <v>51184</v>
          </cell>
          <cell r="O123">
            <v>1.6E-2</v>
          </cell>
          <cell r="P123">
            <v>3144</v>
          </cell>
          <cell r="Q123">
            <v>110126.84999999999</v>
          </cell>
          <cell r="R123">
            <v>91984.300000160001</v>
          </cell>
          <cell r="S123">
            <v>8.9572913410440776E-3</v>
          </cell>
          <cell r="U123">
            <v>0</v>
          </cell>
          <cell r="W123">
            <v>51184</v>
          </cell>
          <cell r="X123">
            <v>5118.4000000000005</v>
          </cell>
          <cell r="Y123">
            <v>35681.90000016</v>
          </cell>
        </row>
        <row r="124">
          <cell r="A124">
            <v>10100</v>
          </cell>
          <cell r="B124" t="str">
            <v>CENTRO POLIDIAGNOSTICO STABILE S.R.L.</v>
          </cell>
          <cell r="C124">
            <v>7052.19</v>
          </cell>
          <cell r="D124">
            <v>253895.18130838347</v>
          </cell>
          <cell r="E124">
            <v>226772.12999999998</v>
          </cell>
          <cell r="F124">
            <v>0.01</v>
          </cell>
          <cell r="G124">
            <v>36</v>
          </cell>
          <cell r="H124">
            <v>-7.0000000000000007E-2</v>
          </cell>
          <cell r="I124">
            <v>0</v>
          </cell>
          <cell r="J124"/>
          <cell r="L124">
            <v>7664</v>
          </cell>
          <cell r="M124">
            <v>275900</v>
          </cell>
          <cell r="N124">
            <v>243841</v>
          </cell>
          <cell r="O124">
            <v>0.01</v>
          </cell>
          <cell r="P124">
            <v>7067</v>
          </cell>
          <cell r="Q124">
            <v>235884.09</v>
          </cell>
          <cell r="R124">
            <v>204445.09000023</v>
          </cell>
          <cell r="S124">
            <v>2.0463744816909377E-3</v>
          </cell>
          <cell r="U124">
            <v>0</v>
          </cell>
          <cell r="W124">
            <v>204445.09000023</v>
          </cell>
          <cell r="X124">
            <v>0</v>
          </cell>
          <cell r="Y124">
            <v>0</v>
          </cell>
        </row>
        <row r="125">
          <cell r="A125">
            <v>11000</v>
          </cell>
          <cell r="B125" t="str">
            <v>'CENTRO MEDICO CARDIOLOGICO PALMA' - S.N.C. - DI GIUSEPPE MARIA PALMA E GIAMPAOLO PALMA</v>
          </cell>
          <cell r="C125">
            <v>22866.84</v>
          </cell>
          <cell r="D125">
            <v>823191.32646871929</v>
          </cell>
          <cell r="E125">
            <v>735251.64809684723</v>
          </cell>
          <cell r="F125">
            <v>0.01</v>
          </cell>
          <cell r="G125">
            <v>36</v>
          </cell>
          <cell r="H125">
            <v>-7.0000000000000007E-2</v>
          </cell>
          <cell r="I125">
            <v>0</v>
          </cell>
          <cell r="J125"/>
          <cell r="L125">
            <v>24164</v>
          </cell>
          <cell r="M125">
            <v>869900</v>
          </cell>
          <cell r="N125">
            <v>768806</v>
          </cell>
          <cell r="O125">
            <v>0.01</v>
          </cell>
          <cell r="P125">
            <v>23447</v>
          </cell>
          <cell r="Q125">
            <v>859098.61999999988</v>
          </cell>
          <cell r="R125">
            <v>790593.16999661003</v>
          </cell>
          <cell r="S125">
            <v>4.0681654409825104E-3</v>
          </cell>
          <cell r="U125">
            <v>0</v>
          </cell>
          <cell r="W125">
            <v>768806</v>
          </cell>
          <cell r="X125">
            <v>21787.169996610028</v>
          </cell>
          <cell r="Y125">
            <v>0</v>
          </cell>
        </row>
        <row r="126">
          <cell r="A126">
            <v>13200</v>
          </cell>
          <cell r="B126" t="str">
            <v>CE.DI.SA. - CENTRO DIAGNOSTICO SALERNITANO - S.P.A.</v>
          </cell>
          <cell r="C126">
            <v>3348.93</v>
          </cell>
          <cell r="D126">
            <v>120552.86107218775</v>
          </cell>
          <cell r="E126">
            <v>107674.46999999999</v>
          </cell>
          <cell r="F126">
            <v>0.01</v>
          </cell>
          <cell r="G126">
            <v>36</v>
          </cell>
          <cell r="H126">
            <v>-7.0000000000000007E-2</v>
          </cell>
          <cell r="I126">
            <v>0</v>
          </cell>
          <cell r="J126"/>
          <cell r="L126">
            <v>3639</v>
          </cell>
          <cell r="M126">
            <v>131000</v>
          </cell>
          <cell r="N126">
            <v>115779</v>
          </cell>
          <cell r="O126">
            <v>0.01</v>
          </cell>
          <cell r="P126">
            <v>3244</v>
          </cell>
          <cell r="Q126">
            <v>117094.67000000001</v>
          </cell>
          <cell r="R126">
            <v>105348.0199999</v>
          </cell>
          <cell r="S126">
            <v>5.1320187598787341E-3</v>
          </cell>
          <cell r="U126">
            <v>0</v>
          </cell>
          <cell r="W126">
            <v>105348.0199999</v>
          </cell>
          <cell r="X126">
            <v>0</v>
          </cell>
          <cell r="Y126">
            <v>0</v>
          </cell>
        </row>
        <row r="127">
          <cell r="A127">
            <v>13602</v>
          </cell>
          <cell r="B127" t="str">
            <v>'CARDIOLOGIA MEDICA SALERNITANA - S.R.L.'</v>
          </cell>
          <cell r="C127">
            <v>15251.999999999998</v>
          </cell>
          <cell r="D127">
            <v>549060.65516945126</v>
          </cell>
          <cell r="E127">
            <v>490405.74</v>
          </cell>
          <cell r="F127">
            <v>0.01</v>
          </cell>
          <cell r="G127">
            <v>36</v>
          </cell>
          <cell r="H127">
            <v>-7.0000000000000007E-2</v>
          </cell>
          <cell r="I127">
            <v>0</v>
          </cell>
          <cell r="J127"/>
          <cell r="L127">
            <v>15067</v>
          </cell>
          <cell r="M127">
            <v>542400</v>
          </cell>
          <cell r="N127">
            <v>479380</v>
          </cell>
          <cell r="O127">
            <v>0.01</v>
          </cell>
          <cell r="P127">
            <v>20056</v>
          </cell>
          <cell r="Q127">
            <v>693632.08000000019</v>
          </cell>
          <cell r="R127">
            <v>587592.02000084007</v>
          </cell>
          <cell r="S127">
            <v>3.4989152655513374E-3</v>
          </cell>
          <cell r="U127">
            <v>0</v>
          </cell>
          <cell r="W127">
            <v>479380</v>
          </cell>
          <cell r="X127">
            <v>47938</v>
          </cell>
          <cell r="Y127">
            <v>60274.020000840072</v>
          </cell>
        </row>
        <row r="128">
          <cell r="A128">
            <v>20600</v>
          </cell>
          <cell r="B128" t="str">
            <v>ISTITUTO CARDIOLOGICO DE MARTINO S.R.L.</v>
          </cell>
          <cell r="C128">
            <v>29260.589999999997</v>
          </cell>
          <cell r="D128">
            <v>1053366.4289980596</v>
          </cell>
          <cell r="E128">
            <v>940837.66199660534</v>
          </cell>
          <cell r="F128">
            <v>0.01</v>
          </cell>
          <cell r="G128">
            <v>36</v>
          </cell>
          <cell r="H128">
            <v>-7.0000000000000007E-2</v>
          </cell>
          <cell r="I128">
            <v>0</v>
          </cell>
          <cell r="J128"/>
          <cell r="L128">
            <v>30311</v>
          </cell>
          <cell r="M128">
            <v>1091200</v>
          </cell>
          <cell r="N128">
            <v>964412</v>
          </cell>
          <cell r="O128">
            <v>0.01</v>
          </cell>
          <cell r="P128">
            <v>31064</v>
          </cell>
          <cell r="Q128">
            <v>1135300.9000000001</v>
          </cell>
          <cell r="R128">
            <v>1011653.3999963499</v>
          </cell>
          <cell r="S128">
            <v>1.8504539553427372E-3</v>
          </cell>
          <cell r="U128">
            <v>0</v>
          </cell>
          <cell r="W128">
            <v>964412</v>
          </cell>
          <cell r="X128">
            <v>47241.399996349937</v>
          </cell>
          <cell r="Y128">
            <v>0</v>
          </cell>
        </row>
        <row r="129">
          <cell r="A129">
            <v>40110</v>
          </cell>
          <cell r="B129" t="str">
            <v>CENTRO MEDICO CONTI S.R.L.</v>
          </cell>
          <cell r="C129">
            <v>6317.49</v>
          </cell>
          <cell r="D129">
            <v>227420.41774793097</v>
          </cell>
          <cell r="E129">
            <v>203125.60589933972</v>
          </cell>
          <cell r="F129">
            <v>0.01</v>
          </cell>
          <cell r="G129">
            <v>36</v>
          </cell>
          <cell r="H129">
            <v>-7.0000000000000007E-2</v>
          </cell>
          <cell r="I129">
            <v>0</v>
          </cell>
          <cell r="J129"/>
          <cell r="L129">
            <v>6494</v>
          </cell>
          <cell r="M129">
            <v>233800</v>
          </cell>
          <cell r="N129">
            <v>206595</v>
          </cell>
          <cell r="O129">
            <v>0.01</v>
          </cell>
          <cell r="P129">
            <v>6422</v>
          </cell>
          <cell r="Q129">
            <v>243033.87</v>
          </cell>
          <cell r="R129">
            <v>218414.62999929002</v>
          </cell>
          <cell r="S129">
            <v>2.2676734674604905E-3</v>
          </cell>
          <cell r="U129">
            <v>0</v>
          </cell>
          <cell r="W129">
            <v>206595</v>
          </cell>
          <cell r="X129">
            <v>11819.629999290017</v>
          </cell>
          <cell r="Y129">
            <v>0</v>
          </cell>
        </row>
        <row r="130">
          <cell r="A130">
            <v>303000</v>
          </cell>
          <cell r="B130" t="str">
            <v>CARDIOCENTER S.A.S. DI DELL'ANGELO MARIA E MANZO GIOVANNA E C.</v>
          </cell>
          <cell r="C130">
            <v>14433.599999999999</v>
          </cell>
          <cell r="D130">
            <v>519608.52883801848</v>
          </cell>
          <cell r="E130">
            <v>464099.91809826088</v>
          </cell>
          <cell r="F130">
            <v>0.01</v>
          </cell>
          <cell r="G130">
            <v>36</v>
          </cell>
          <cell r="H130">
            <v>-7.0000000000000007E-2</v>
          </cell>
          <cell r="I130">
            <v>0</v>
          </cell>
          <cell r="J130"/>
          <cell r="L130">
            <v>14814</v>
          </cell>
          <cell r="M130">
            <v>533300</v>
          </cell>
          <cell r="N130">
            <v>471297</v>
          </cell>
          <cell r="O130">
            <v>0.01</v>
          </cell>
          <cell r="P130">
            <v>15403</v>
          </cell>
          <cell r="Q130">
            <v>555653.38</v>
          </cell>
          <cell r="R130">
            <v>499032.16999813</v>
          </cell>
          <cell r="S130">
            <v>1.0174688148025554E-3</v>
          </cell>
          <cell r="U130">
            <v>0</v>
          </cell>
          <cell r="W130">
            <v>471297</v>
          </cell>
          <cell r="X130">
            <v>27735.169998130004</v>
          </cell>
          <cell r="Y130">
            <v>0</v>
          </cell>
        </row>
        <row r="131">
          <cell r="A131">
            <v>572100</v>
          </cell>
          <cell r="B131" t="str">
            <v>L.A.C. SAN LUCA - S.R.L. -</v>
          </cell>
          <cell r="C131">
            <v>12886.08</v>
          </cell>
          <cell r="D131">
            <v>463902.85921178624</v>
          </cell>
          <cell r="E131">
            <v>414345.15989797254</v>
          </cell>
          <cell r="F131">
            <v>0.01</v>
          </cell>
          <cell r="G131">
            <v>36</v>
          </cell>
          <cell r="H131">
            <v>-7.0000000000000007E-2</v>
          </cell>
          <cell r="I131">
            <v>0</v>
          </cell>
          <cell r="J131"/>
          <cell r="L131">
            <v>13442</v>
          </cell>
          <cell r="M131">
            <v>483900</v>
          </cell>
          <cell r="N131">
            <v>427720</v>
          </cell>
          <cell r="O131">
            <v>0.01</v>
          </cell>
          <cell r="P131">
            <v>14043</v>
          </cell>
          <cell r="Q131">
            <v>502129.32999999996</v>
          </cell>
          <cell r="R131">
            <v>445532.42999781994</v>
          </cell>
          <cell r="S131">
            <v>2.2152342653605161E-3</v>
          </cell>
          <cell r="U131">
            <v>0</v>
          </cell>
          <cell r="W131">
            <v>427720</v>
          </cell>
          <cell r="X131">
            <v>17812.429997819941</v>
          </cell>
          <cell r="Y131">
            <v>0</v>
          </cell>
        </row>
        <row r="132">
          <cell r="A132">
            <v>601300</v>
          </cell>
          <cell r="B132" t="str">
            <v>CENTRO DIAGNOSTICO GIOVINE - S.R.L. - ("C.D.G. - S.R.L.")</v>
          </cell>
          <cell r="C132">
            <v>6180.78</v>
          </cell>
          <cell r="D132">
            <v>222503.37413476701</v>
          </cell>
          <cell r="E132">
            <v>198733.83899886539</v>
          </cell>
          <cell r="F132">
            <v>0.01</v>
          </cell>
          <cell r="G132">
            <v>36</v>
          </cell>
          <cell r="H132">
            <v>-7.0000000000000007E-2</v>
          </cell>
          <cell r="I132">
            <v>0</v>
          </cell>
          <cell r="J132"/>
          <cell r="L132">
            <v>6475</v>
          </cell>
          <cell r="M132">
            <v>233100</v>
          </cell>
          <cell r="N132">
            <v>205977</v>
          </cell>
          <cell r="O132">
            <v>0.01</v>
          </cell>
          <cell r="P132">
            <v>6674</v>
          </cell>
          <cell r="Q132">
            <v>230950.25</v>
          </cell>
          <cell r="R132">
            <v>213780.09999878</v>
          </cell>
          <cell r="S132">
            <v>2.0220704253387514E-4</v>
          </cell>
          <cell r="U132">
            <v>87.8</v>
          </cell>
          <cell r="W132">
            <v>205977</v>
          </cell>
          <cell r="X132">
            <v>7715.299998780014</v>
          </cell>
          <cell r="Y132">
            <v>0</v>
          </cell>
        </row>
        <row r="133">
          <cell r="A133">
            <v>613000</v>
          </cell>
          <cell r="B133" t="str">
            <v>C.A.D. - S.R.L.</v>
          </cell>
          <cell r="C133">
            <v>13834.679999999998</v>
          </cell>
          <cell r="D133">
            <v>498034.01381217892</v>
          </cell>
          <cell r="E133">
            <v>444830.16</v>
          </cell>
          <cell r="F133">
            <v>0.01</v>
          </cell>
          <cell r="G133">
            <v>36</v>
          </cell>
          <cell r="H133">
            <v>-7.0000000000000007E-2</v>
          </cell>
          <cell r="I133">
            <v>0</v>
          </cell>
          <cell r="J133"/>
          <cell r="L133">
            <v>15033</v>
          </cell>
          <cell r="M133">
            <v>541200</v>
          </cell>
          <cell r="N133">
            <v>478312</v>
          </cell>
          <cell r="O133">
            <v>0.01</v>
          </cell>
          <cell r="P133">
            <v>13918</v>
          </cell>
          <cell r="Q133">
            <v>537791.47</v>
          </cell>
          <cell r="R133">
            <v>478295.01999702997</v>
          </cell>
          <cell r="S133">
            <v>2.3428013514191571E-3</v>
          </cell>
          <cell r="U133">
            <v>0</v>
          </cell>
          <cell r="W133">
            <v>478295.01999702997</v>
          </cell>
          <cell r="X133">
            <v>0</v>
          </cell>
          <cell r="Y133">
            <v>0</v>
          </cell>
        </row>
        <row r="134">
          <cell r="A134" t="str">
            <v>AMB425</v>
          </cell>
          <cell r="B134" t="str">
            <v>CE.DI.SA SPA VIA MANZO</v>
          </cell>
          <cell r="C134">
            <v>1458.24</v>
          </cell>
          <cell r="D134">
            <v>52487.490596635937</v>
          </cell>
          <cell r="E134">
            <v>46880.369999999995</v>
          </cell>
          <cell r="F134">
            <v>0.01</v>
          </cell>
          <cell r="G134">
            <v>36</v>
          </cell>
          <cell r="H134">
            <v>-7.0000000000000007E-2</v>
          </cell>
          <cell r="I134">
            <v>0</v>
          </cell>
          <cell r="J134"/>
          <cell r="L134">
            <v>1583</v>
          </cell>
          <cell r="M134">
            <v>57000</v>
          </cell>
          <cell r="N134">
            <v>50409</v>
          </cell>
          <cell r="O134">
            <v>0.01</v>
          </cell>
          <cell r="P134">
            <v>749</v>
          </cell>
          <cell r="Q134">
            <v>28261.86</v>
          </cell>
          <cell r="R134">
            <v>25502.409999810003</v>
          </cell>
          <cell r="S134">
            <v>0</v>
          </cell>
          <cell r="U134">
            <v>0</v>
          </cell>
          <cell r="W134">
            <v>25502.409999810003</v>
          </cell>
          <cell r="X134">
            <v>0</v>
          </cell>
          <cell r="Y134">
            <v>0</v>
          </cell>
        </row>
        <row r="135">
          <cell r="B135" t="str">
            <v>ASL Salerno Totale</v>
          </cell>
          <cell r="C135">
            <v>169826.36999999997</v>
          </cell>
          <cell r="D135">
            <v>6113692.5090255812</v>
          </cell>
          <cell r="E135">
            <v>5460580.4855855945</v>
          </cell>
          <cell r="F135"/>
          <cell r="G135"/>
          <cell r="I135">
            <v>0</v>
          </cell>
          <cell r="L135">
            <v>176658</v>
          </cell>
          <cell r="M135">
            <v>6359700</v>
          </cell>
          <cell r="N135">
            <v>5620709</v>
          </cell>
          <cell r="O135"/>
          <cell r="P135">
            <v>182015</v>
          </cell>
          <cell r="Q135">
            <v>6612316.6300000008</v>
          </cell>
          <cell r="R135">
            <v>5851525.4199821902</v>
          </cell>
          <cell r="S135"/>
          <cell r="U135">
            <v>87.8</v>
          </cell>
          <cell r="W135">
            <v>5504598.7799966792</v>
          </cell>
          <cell r="X135">
            <v>250882.91998450988</v>
          </cell>
          <cell r="Y135">
            <v>95955.920001000079</v>
          </cell>
        </row>
        <row r="138">
          <cell r="C138" t="str">
            <v>NETTO</v>
          </cell>
          <cell r="D138" t="str">
            <v>NETTO</v>
          </cell>
          <cell r="E138" t="str">
            <v>NETTO</v>
          </cell>
          <cell r="L138" t="str">
            <v>NUM</v>
          </cell>
          <cell r="M138" t="str">
            <v>LORDO</v>
          </cell>
          <cell r="N138" t="str">
            <v>NETTO</v>
          </cell>
          <cell r="P138" t="str">
            <v>Consuntivo 2022</v>
          </cell>
          <cell r="Q138"/>
          <cell r="R138"/>
          <cell r="U138" t="str">
            <v>abbattimenti operati dalla ASL prima della RTU</v>
          </cell>
          <cell r="W138" t="str">
            <v>NETTO LIQUIDABILE (prima della RTU)</v>
          </cell>
          <cell r="X138"/>
          <cell r="Y138"/>
        </row>
        <row r="139">
          <cell r="B139" t="str">
            <v>ASL</v>
          </cell>
          <cell r="C139" t="str">
            <v>Tetto di spesa definitivo 2024 (salvo modifche delle ASL)</v>
          </cell>
          <cell r="D139"/>
          <cell r="E139"/>
          <cell r="I139" t="str">
            <v>Utilizzo acc.ti central. stima</v>
          </cell>
          <cell r="L139" t="str">
            <v>TETTO 2022 con modifiche ASL</v>
          </cell>
          <cell r="M139" t="str">
            <v>TETTO 2022 con modifiche ASL</v>
          </cell>
          <cell r="N139" t="str">
            <v>TETTO 2022 con modifiche ASL</v>
          </cell>
          <cell r="P139" t="str">
            <v>NUM (1)</v>
          </cell>
          <cell r="Q139" t="str">
            <v>LORDO (2)</v>
          </cell>
          <cell r="R139" t="str">
            <v>NETTO (3)</v>
          </cell>
          <cell r="U139"/>
          <cell r="W139" t="str">
            <v>entro il tetto di spesa</v>
          </cell>
          <cell r="X139" t="str">
            <v>entro il 10% di extra tetto</v>
          </cell>
          <cell r="Y139" t="str">
            <v>OLTRE il 10% di extra tetto</v>
          </cell>
        </row>
        <row r="140">
          <cell r="B140" t="str">
            <v>ASL Avellino</v>
          </cell>
          <cell r="C140">
            <v>17789.04</v>
          </cell>
          <cell r="D140">
            <v>619763.45723075897</v>
          </cell>
          <cell r="E140">
            <v>553555.52069999999</v>
          </cell>
          <cell r="I140">
            <v>0</v>
          </cell>
          <cell r="L140">
            <v>18456</v>
          </cell>
          <cell r="M140">
            <v>664398.99</v>
          </cell>
          <cell r="N140">
            <v>587193</v>
          </cell>
          <cell r="P140">
            <v>19119</v>
          </cell>
          <cell r="Q140">
            <v>666056.35</v>
          </cell>
          <cell r="R140">
            <v>595071.03</v>
          </cell>
          <cell r="U140">
            <v>0</v>
          </cell>
          <cell r="W140">
            <v>587043.04</v>
          </cell>
          <cell r="X140">
            <v>8027.99</v>
          </cell>
          <cell r="Y140">
            <v>0</v>
          </cell>
        </row>
        <row r="141">
          <cell r="B141" t="str">
            <v>ASL Benevento</v>
          </cell>
          <cell r="C141">
            <v>0</v>
          </cell>
          <cell r="D141">
            <v>0</v>
          </cell>
          <cell r="E141">
            <v>0</v>
          </cell>
          <cell r="I141">
            <v>0</v>
          </cell>
          <cell r="L141">
            <v>0</v>
          </cell>
          <cell r="M141">
            <v>0</v>
          </cell>
          <cell r="N141">
            <v>0</v>
          </cell>
          <cell r="P141">
            <v>0</v>
          </cell>
          <cell r="Q141">
            <v>0</v>
          </cell>
          <cell r="R141">
            <v>0</v>
          </cell>
          <cell r="U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B142" t="str">
            <v xml:space="preserve">ASL Caserta </v>
          </cell>
          <cell r="C142">
            <v>147774.21</v>
          </cell>
          <cell r="D142">
            <v>5319885.8370310124</v>
          </cell>
          <cell r="E142">
            <v>4751574.3953999998</v>
          </cell>
          <cell r="I142">
            <v>0</v>
          </cell>
          <cell r="L142">
            <v>156992</v>
          </cell>
          <cell r="M142">
            <v>5651700</v>
          </cell>
          <cell r="N142">
            <v>4994986</v>
          </cell>
          <cell r="P142">
            <v>160862</v>
          </cell>
          <cell r="Q142">
            <v>5810029.7000000002</v>
          </cell>
          <cell r="R142">
            <v>5135762.99</v>
          </cell>
          <cell r="U142">
            <v>24411.37</v>
          </cell>
          <cell r="W142">
            <v>4970457.58</v>
          </cell>
          <cell r="X142">
            <v>114233.78000000007</v>
          </cell>
          <cell r="Y142">
            <v>26660.259999999995</v>
          </cell>
        </row>
        <row r="143">
          <cell r="B143" t="str">
            <v>ASL Napoli 1 Centro</v>
          </cell>
          <cell r="C143">
            <v>321417.98037037026</v>
          </cell>
          <cell r="D143">
            <v>11570918.911988929</v>
          </cell>
          <cell r="E143">
            <v>10334109.13805991</v>
          </cell>
          <cell r="I143">
            <v>20894.28</v>
          </cell>
          <cell r="L143">
            <v>343205</v>
          </cell>
          <cell r="M143">
            <v>12355400</v>
          </cell>
          <cell r="N143">
            <v>10923046</v>
          </cell>
          <cell r="P143">
            <v>343835</v>
          </cell>
          <cell r="Q143">
            <v>12005738.909999693</v>
          </cell>
          <cell r="R143">
            <v>10786382.367999781</v>
          </cell>
          <cell r="U143">
            <v>8871.5610000000015</v>
          </cell>
          <cell r="W143">
            <v>10590992.250999879</v>
          </cell>
          <cell r="X143">
            <v>175486.96899991753</v>
          </cell>
          <cell r="Y143">
            <v>11031.590999981763</v>
          </cell>
        </row>
        <row r="144">
          <cell r="B144" t="str">
            <v>ASL Napoli 2 Nord</v>
          </cell>
          <cell r="C144">
            <v>247028.46</v>
          </cell>
          <cell r="D144">
            <v>8892986.5084557887</v>
          </cell>
          <cell r="E144">
            <v>7942968.756599999</v>
          </cell>
          <cell r="I144">
            <v>0</v>
          </cell>
          <cell r="L144">
            <v>251983</v>
          </cell>
          <cell r="M144">
            <v>9071400</v>
          </cell>
          <cell r="N144">
            <v>8017679</v>
          </cell>
          <cell r="P144">
            <v>275967</v>
          </cell>
          <cell r="Q144">
            <v>9294365.5000000019</v>
          </cell>
          <cell r="R144">
            <v>8440346.5500000007</v>
          </cell>
          <cell r="U144">
            <v>9485.7399999999961</v>
          </cell>
          <cell r="W144">
            <v>7903643.5700000003</v>
          </cell>
          <cell r="X144">
            <v>523447.62000000017</v>
          </cell>
          <cell r="Y144">
            <v>3769.6199999999371</v>
          </cell>
        </row>
        <row r="145">
          <cell r="B145" t="str">
            <v>ASL Napoli 3 Sud</v>
          </cell>
          <cell r="C145">
            <v>197351.57999999996</v>
          </cell>
          <cell r="D145">
            <v>6990514.9730846509</v>
          </cell>
          <cell r="E145">
            <v>6243733.9774394305</v>
          </cell>
          <cell r="I145">
            <v>0</v>
          </cell>
          <cell r="L145">
            <v>207497</v>
          </cell>
          <cell r="M145">
            <v>7469900</v>
          </cell>
          <cell r="N145">
            <v>6601948.9999999981</v>
          </cell>
          <cell r="P145">
            <v>202266</v>
          </cell>
          <cell r="Q145">
            <v>7214357.5500000063</v>
          </cell>
          <cell r="R145">
            <v>6572043.9449998634</v>
          </cell>
          <cell r="U145">
            <v>0</v>
          </cell>
          <cell r="W145">
            <v>6445499.1558726234</v>
          </cell>
          <cell r="X145">
            <v>111743.44885960451</v>
          </cell>
          <cell r="Y145">
            <v>14801.340267634805</v>
          </cell>
        </row>
        <row r="146">
          <cell r="B146" t="str">
            <v>ASL Salerno</v>
          </cell>
          <cell r="C146">
            <v>169826.36999999997</v>
          </cell>
          <cell r="D146">
            <v>6113692.5090255812</v>
          </cell>
          <cell r="E146">
            <v>5460580.4855855945</v>
          </cell>
          <cell r="I146">
            <v>0</v>
          </cell>
          <cell r="L146">
            <v>176658</v>
          </cell>
          <cell r="M146">
            <v>6359700</v>
          </cell>
          <cell r="N146">
            <v>5620709</v>
          </cell>
          <cell r="P146">
            <v>182015</v>
          </cell>
          <cell r="Q146">
            <v>6612316.6300000008</v>
          </cell>
          <cell r="R146">
            <v>5851525.4199821902</v>
          </cell>
          <cell r="U146">
            <v>87.8</v>
          </cell>
          <cell r="W146">
            <v>5504598.7799966792</v>
          </cell>
          <cell r="X146">
            <v>250882.91998450988</v>
          </cell>
          <cell r="Y146">
            <v>95955.920001000079</v>
          </cell>
        </row>
        <row r="147">
          <cell r="B147" t="str">
            <v>TOTALE ASL</v>
          </cell>
          <cell r="C147">
            <v>1101187.6403703701</v>
          </cell>
          <cell r="D147">
            <v>39507762.19681672</v>
          </cell>
          <cell r="E147">
            <v>35286522.273784935</v>
          </cell>
          <cell r="I147">
            <v>20894.28</v>
          </cell>
          <cell r="L147">
            <v>1154791</v>
          </cell>
          <cell r="M147">
            <v>41572498.990000002</v>
          </cell>
          <cell r="N147">
            <v>36745562</v>
          </cell>
          <cell r="P147">
            <v>1184064</v>
          </cell>
          <cell r="Q147">
            <v>41602864.639999703</v>
          </cell>
          <cell r="R147">
            <v>37381132.302981831</v>
          </cell>
          <cell r="U147">
            <v>42856.470999999998</v>
          </cell>
          <cell r="W147">
            <v>36002234.376869187</v>
          </cell>
          <cell r="X147">
            <v>1183822.7278440322</v>
          </cell>
          <cell r="Y147">
            <v>152218.73126861657</v>
          </cell>
        </row>
        <row r="148">
          <cell r="D148" t="str">
            <v>Utilizzo accantonamenti centralizzati</v>
          </cell>
          <cell r="E148">
            <v>3078.9455646127462</v>
          </cell>
        </row>
        <row r="149">
          <cell r="D149" t="str">
            <v>Limite provv.rio 2024 da All. 1.1 alla DGRC 800/23</v>
          </cell>
          <cell r="E149">
            <v>35283443.328220323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ciato di rilevazione_2022"/>
      <sheetName val="Rilevazione A1_2022"/>
      <sheetName val="Tracciato di rilevazione_2023"/>
      <sheetName val="Rilevazione A1_2023"/>
      <sheetName val="Note di compilazione"/>
      <sheetName val="BRANCHE-Apparecchiature"/>
      <sheetName val="Algoritmo"/>
      <sheetName val="Esempi applicazione"/>
    </sheetNames>
    <sheetDataSet>
      <sheetData sheetId="0">
        <row r="3">
          <cell r="B3">
            <v>440003</v>
          </cell>
          <cell r="C3" t="str">
            <v>ISTITUTO CARDIOLOGICO MEDITERRANEO S.R.L.</v>
          </cell>
          <cell r="D3">
            <v>24</v>
          </cell>
          <cell r="E3" t="str">
            <v>CARDIOLOGIA</v>
          </cell>
          <cell r="F3"/>
          <cell r="G3" t="str">
            <v>20 - 50%</v>
          </cell>
          <cell r="H3">
            <v>2</v>
          </cell>
          <cell r="J3" t="str">
            <v>SI</v>
          </cell>
          <cell r="K3">
            <v>3</v>
          </cell>
          <cell r="M3">
            <v>3</v>
          </cell>
          <cell r="N3">
            <v>3</v>
          </cell>
          <cell r="O3">
            <v>1</v>
          </cell>
          <cell r="P3">
            <v>2</v>
          </cell>
          <cell r="R3">
            <v>1</v>
          </cell>
          <cell r="S3">
            <v>3</v>
          </cell>
          <cell r="T3">
            <v>0.33333333333333331</v>
          </cell>
          <cell r="U3">
            <v>1</v>
          </cell>
          <cell r="W3" t="str">
            <v>NO</v>
          </cell>
          <cell r="X3">
            <v>0</v>
          </cell>
          <cell r="Z3">
            <v>1863.6389999985695</v>
          </cell>
          <cell r="AA3">
            <v>252182</v>
          </cell>
          <cell r="AB3">
            <v>7.3900555947631853E-3</v>
          </cell>
          <cell r="AC3">
            <v>0</v>
          </cell>
          <cell r="AE3"/>
          <cell r="AF3"/>
          <cell r="AH3">
            <v>236</v>
          </cell>
          <cell r="AI3">
            <v>3</v>
          </cell>
          <cell r="AK3">
            <v>0</v>
          </cell>
          <cell r="AL3"/>
          <cell r="AM3"/>
          <cell r="AN3">
            <v>3</v>
          </cell>
          <cell r="AP3" t="str">
            <v>&gt;10% in meno</v>
          </cell>
          <cell r="AQ3">
            <v>0</v>
          </cell>
          <cell r="AS3" t="str">
            <v>Nella Norma</v>
          </cell>
          <cell r="AT3">
            <v>0</v>
          </cell>
          <cell r="AU3">
            <v>14</v>
          </cell>
        </row>
        <row r="4">
          <cell r="B4">
            <v>440018</v>
          </cell>
          <cell r="C4" t="str">
            <v>EMINA SRL (ex 510251 Studio Iaccarino)</v>
          </cell>
          <cell r="D4">
            <v>24</v>
          </cell>
          <cell r="E4" t="str">
            <v>CARDIOLOGIA</v>
          </cell>
          <cell r="F4"/>
          <cell r="G4"/>
          <cell r="H4"/>
          <cell r="I4"/>
          <cell r="J4" t="str">
            <v>SI</v>
          </cell>
          <cell r="K4">
            <v>3</v>
          </cell>
          <cell r="L4"/>
          <cell r="M4">
            <v>1</v>
          </cell>
          <cell r="N4">
            <v>2</v>
          </cell>
          <cell r="O4">
            <v>0.5</v>
          </cell>
          <cell r="P4">
            <v>0</v>
          </cell>
          <cell r="Q4"/>
          <cell r="R4">
            <v>1</v>
          </cell>
          <cell r="S4">
            <v>1</v>
          </cell>
          <cell r="T4">
            <v>1</v>
          </cell>
          <cell r="U4">
            <v>2</v>
          </cell>
          <cell r="V4"/>
          <cell r="W4" t="str">
            <v>SI</v>
          </cell>
          <cell r="X4">
            <v>1</v>
          </cell>
          <cell r="Z4">
            <v>0</v>
          </cell>
          <cell r="AA4">
            <v>51804</v>
          </cell>
          <cell r="AB4">
            <v>0</v>
          </cell>
          <cell r="AC4">
            <v>0</v>
          </cell>
          <cell r="AE4"/>
          <cell r="AF4"/>
          <cell r="AH4">
            <v>0</v>
          </cell>
          <cell r="AI4">
            <v>0</v>
          </cell>
          <cell r="AK4">
            <v>0</v>
          </cell>
          <cell r="AL4"/>
          <cell r="AM4"/>
          <cell r="AN4">
            <v>0</v>
          </cell>
          <cell r="AP4" t="str">
            <v>&gt;10% in meno</v>
          </cell>
          <cell r="AQ4">
            <v>0</v>
          </cell>
          <cell r="AS4" t="str">
            <v>Nella Norma</v>
          </cell>
          <cell r="AT4">
            <v>0</v>
          </cell>
          <cell r="AU4">
            <v>6</v>
          </cell>
        </row>
        <row r="5">
          <cell r="B5">
            <v>440076</v>
          </cell>
          <cell r="C5" t="str">
            <v>CLINICA MEDITERRANEA SPA  (LABORATORIO DI ANALISI)</v>
          </cell>
          <cell r="D5">
            <v>24</v>
          </cell>
          <cell r="E5" t="str">
            <v>CARDIOLOGIA</v>
          </cell>
          <cell r="F5"/>
          <cell r="G5"/>
          <cell r="H5"/>
          <cell r="J5"/>
          <cell r="K5"/>
          <cell r="M5"/>
          <cell r="N5"/>
          <cell r="O5">
            <v>0</v>
          </cell>
          <cell r="P5">
            <v>0</v>
          </cell>
          <cell r="R5"/>
          <cell r="S5"/>
          <cell r="T5">
            <v>0</v>
          </cell>
          <cell r="U5">
            <v>0</v>
          </cell>
          <cell r="W5"/>
          <cell r="X5"/>
          <cell r="Z5">
            <v>9757.4610000004468</v>
          </cell>
          <cell r="AA5">
            <v>35814</v>
          </cell>
          <cell r="AB5">
            <v>0.2724482325347754</v>
          </cell>
          <cell r="AC5">
            <v>0</v>
          </cell>
          <cell r="AE5"/>
          <cell r="AF5"/>
          <cell r="AH5">
            <v>132</v>
          </cell>
          <cell r="AI5">
            <v>0</v>
          </cell>
          <cell r="AK5">
            <v>0</v>
          </cell>
          <cell r="AL5"/>
          <cell r="AM5"/>
          <cell r="AN5">
            <v>3</v>
          </cell>
          <cell r="AP5" t="str">
            <v>&gt;10% in meno</v>
          </cell>
          <cell r="AQ5">
            <v>0</v>
          </cell>
          <cell r="AS5" t="str">
            <v>Nella Norma</v>
          </cell>
          <cell r="AT5">
            <v>0</v>
          </cell>
          <cell r="AU5">
            <v>3</v>
          </cell>
        </row>
        <row r="6">
          <cell r="B6" t="str">
            <v>AMB543</v>
          </cell>
          <cell r="C6" t="str">
            <v>CUOMO - ZARRA S.A.S. DI FEDERICA MANIERI</v>
          </cell>
          <cell r="D6" t="e">
            <v>#N/A</v>
          </cell>
          <cell r="E6" t="str">
            <v>CARDIOLOGIA</v>
          </cell>
          <cell r="F6"/>
          <cell r="G6" t="str">
            <v>&lt; 5%</v>
          </cell>
          <cell r="H6">
            <v>-1</v>
          </cell>
          <cell r="J6" t="str">
            <v>SI</v>
          </cell>
          <cell r="K6">
            <v>3</v>
          </cell>
          <cell r="M6">
            <v>4</v>
          </cell>
          <cell r="N6">
            <v>11</v>
          </cell>
          <cell r="O6">
            <v>0.36363636363636365</v>
          </cell>
          <cell r="P6">
            <v>0</v>
          </cell>
          <cell r="R6">
            <v>1</v>
          </cell>
          <cell r="S6">
            <v>3</v>
          </cell>
          <cell r="T6">
            <v>0.33333333333333331</v>
          </cell>
          <cell r="U6">
            <v>1</v>
          </cell>
          <cell r="W6" t="str">
            <v>SI</v>
          </cell>
          <cell r="X6">
            <v>1</v>
          </cell>
          <cell r="Z6">
            <v>0</v>
          </cell>
          <cell r="AA6">
            <v>256286</v>
          </cell>
          <cell r="AB6">
            <v>0</v>
          </cell>
          <cell r="AC6">
            <v>-1</v>
          </cell>
          <cell r="AE6"/>
          <cell r="AF6"/>
          <cell r="AH6">
            <v>206</v>
          </cell>
          <cell r="AI6">
            <v>3</v>
          </cell>
          <cell r="AK6">
            <v>0</v>
          </cell>
          <cell r="AL6"/>
          <cell r="AM6"/>
          <cell r="AN6">
            <v>3</v>
          </cell>
          <cell r="AP6" t="str">
            <v>&gt;10% in meno</v>
          </cell>
          <cell r="AQ6">
            <v>0</v>
          </cell>
          <cell r="AS6" t="str">
            <v>Nella Norma</v>
          </cell>
          <cell r="AT6">
            <v>0</v>
          </cell>
          <cell r="AU6">
            <v>9</v>
          </cell>
        </row>
        <row r="7">
          <cell r="B7">
            <v>450046</v>
          </cell>
          <cell r="C7" t="str">
            <v>CLINIC CENTER S.P.A. - (CENTRO DI RIABILITAZIONE EX ART. 44 )</v>
          </cell>
          <cell r="D7">
            <v>25</v>
          </cell>
          <cell r="E7" t="str">
            <v>CARDIOLOGIA</v>
          </cell>
          <cell r="F7"/>
          <cell r="G7" t="str">
            <v>20 - 50%</v>
          </cell>
          <cell r="H7">
            <v>2</v>
          </cell>
          <cell r="J7"/>
          <cell r="K7"/>
          <cell r="M7"/>
          <cell r="N7"/>
          <cell r="O7">
            <v>0</v>
          </cell>
          <cell r="P7">
            <v>0</v>
          </cell>
          <cell r="R7"/>
          <cell r="S7"/>
          <cell r="T7">
            <v>0</v>
          </cell>
          <cell r="U7">
            <v>0</v>
          </cell>
          <cell r="W7"/>
          <cell r="X7"/>
          <cell r="Z7">
            <v>6050.661000000584</v>
          </cell>
          <cell r="AA7">
            <v>204811</v>
          </cell>
          <cell r="AB7">
            <v>2.9542656400293851E-2</v>
          </cell>
          <cell r="AC7">
            <v>0</v>
          </cell>
          <cell r="AE7"/>
          <cell r="AF7"/>
          <cell r="AH7">
            <v>138</v>
          </cell>
          <cell r="AI7">
            <v>0</v>
          </cell>
          <cell r="AK7">
            <v>0</v>
          </cell>
          <cell r="AL7"/>
          <cell r="AM7"/>
          <cell r="AN7">
            <v>3</v>
          </cell>
          <cell r="AP7" t="str">
            <v>&gt;10% in meno</v>
          </cell>
          <cell r="AQ7">
            <v>0</v>
          </cell>
          <cell r="AS7" t="str">
            <v>Nella Norma</v>
          </cell>
          <cell r="AT7">
            <v>0</v>
          </cell>
          <cell r="AU7">
            <v>5</v>
          </cell>
        </row>
        <row r="8">
          <cell r="B8">
            <v>450057</v>
          </cell>
          <cell r="C8" t="str">
            <v>CENTRO DI CARDIOLOGIA PREVENTIVA DEL PROF. L. D'ANDREA S.R.L.</v>
          </cell>
          <cell r="D8">
            <v>25</v>
          </cell>
          <cell r="E8" t="str">
            <v>CARDIOLOGIA</v>
          </cell>
          <cell r="F8"/>
          <cell r="G8" t="str">
            <v>20 - 50%</v>
          </cell>
          <cell r="H8">
            <v>2</v>
          </cell>
          <cell r="I8"/>
          <cell r="J8"/>
          <cell r="K8"/>
          <cell r="L8"/>
          <cell r="M8">
            <v>3</v>
          </cell>
          <cell r="N8">
            <v>6</v>
          </cell>
          <cell r="O8">
            <v>0.5</v>
          </cell>
          <cell r="P8">
            <v>0</v>
          </cell>
          <cell r="Q8"/>
          <cell r="R8">
            <v>2</v>
          </cell>
          <cell r="S8">
            <v>3</v>
          </cell>
          <cell r="T8">
            <v>0.66666666666666663</v>
          </cell>
          <cell r="U8">
            <v>2</v>
          </cell>
          <cell r="V8"/>
          <cell r="W8" t="str">
            <v>NO</v>
          </cell>
          <cell r="X8">
            <v>0</v>
          </cell>
          <cell r="Y8"/>
          <cell r="Z8">
            <v>928.00999999960186</v>
          </cell>
          <cell r="AA8">
            <v>209699</v>
          </cell>
          <cell r="AB8">
            <v>4.4254383664185425E-3</v>
          </cell>
          <cell r="AC8">
            <v>-1</v>
          </cell>
          <cell r="AD8"/>
          <cell r="AE8"/>
          <cell r="AF8"/>
          <cell r="AG8"/>
          <cell r="AH8">
            <v>171</v>
          </cell>
          <cell r="AI8">
            <v>1</v>
          </cell>
          <cell r="AJ8"/>
          <cell r="AK8">
            <v>0</v>
          </cell>
          <cell r="AL8"/>
          <cell r="AM8"/>
          <cell r="AN8">
            <v>3</v>
          </cell>
          <cell r="AO8"/>
          <cell r="AP8" t="str">
            <v>&gt;10% in meno</v>
          </cell>
          <cell r="AQ8">
            <v>0</v>
          </cell>
          <cell r="AR8"/>
          <cell r="AS8" t="str">
            <v>Nella Norma</v>
          </cell>
          <cell r="AT8">
            <v>0</v>
          </cell>
          <cell r="AU8">
            <v>7</v>
          </cell>
        </row>
        <row r="9">
          <cell r="B9">
            <v>450060</v>
          </cell>
          <cell r="C9" t="str">
            <v>CENTRO CARDIOLOGICO NARDI S.A.S.</v>
          </cell>
          <cell r="D9">
            <v>25</v>
          </cell>
          <cell r="E9" t="str">
            <v>CARDIOLOGIA</v>
          </cell>
          <cell r="F9"/>
          <cell r="G9" t="str">
            <v>20 - 50%</v>
          </cell>
          <cell r="H9">
            <v>2</v>
          </cell>
          <cell r="I9"/>
          <cell r="J9" t="str">
            <v>si</v>
          </cell>
          <cell r="K9">
            <v>3</v>
          </cell>
          <cell r="L9"/>
          <cell r="M9">
            <v>4</v>
          </cell>
          <cell r="N9">
            <v>9</v>
          </cell>
          <cell r="O9">
            <v>0.44444444444444442</v>
          </cell>
          <cell r="P9">
            <v>0</v>
          </cell>
          <cell r="Q9"/>
          <cell r="R9">
            <v>3</v>
          </cell>
          <cell r="S9">
            <v>4</v>
          </cell>
          <cell r="T9">
            <v>0.75</v>
          </cell>
          <cell r="U9">
            <v>2</v>
          </cell>
          <cell r="V9"/>
          <cell r="W9" t="str">
            <v>no</v>
          </cell>
          <cell r="X9">
            <v>0</v>
          </cell>
          <cell r="Z9">
            <v>755.8289999999979</v>
          </cell>
          <cell r="AA9">
            <v>103673</v>
          </cell>
          <cell r="AB9">
            <v>7.2905095830158081E-3</v>
          </cell>
          <cell r="AC9">
            <v>0</v>
          </cell>
          <cell r="AE9"/>
          <cell r="AF9"/>
          <cell r="AH9">
            <v>130</v>
          </cell>
          <cell r="AI9">
            <v>0</v>
          </cell>
          <cell r="AK9">
            <v>0</v>
          </cell>
          <cell r="AL9"/>
          <cell r="AM9"/>
          <cell r="AN9">
            <v>3</v>
          </cell>
          <cell r="AP9" t="str">
            <v>&gt;10% in meno</v>
          </cell>
          <cell r="AQ9">
            <v>0</v>
          </cell>
          <cell r="AS9" t="str">
            <v>Nella Norma</v>
          </cell>
          <cell r="AT9">
            <v>0</v>
          </cell>
          <cell r="AU9">
            <v>10</v>
          </cell>
        </row>
        <row r="10">
          <cell r="B10">
            <v>460090</v>
          </cell>
          <cell r="C10" t="str">
            <v>CARDIO VASCULAR CENTER S.A.S. DI A. VECCHIONI</v>
          </cell>
          <cell r="D10">
            <v>26</v>
          </cell>
          <cell r="E10" t="str">
            <v>CARDIOLOGIA</v>
          </cell>
          <cell r="F10"/>
          <cell r="G10" t="str">
            <v>&gt;50%</v>
          </cell>
          <cell r="H10">
            <v>3</v>
          </cell>
          <cell r="I10"/>
          <cell r="J10" t="str">
            <v>si</v>
          </cell>
          <cell r="K10">
            <v>3</v>
          </cell>
          <cell r="L10"/>
          <cell r="M10">
            <v>1</v>
          </cell>
          <cell r="N10">
            <v>6</v>
          </cell>
          <cell r="O10">
            <v>0.16666666666666666</v>
          </cell>
          <cell r="P10">
            <v>0</v>
          </cell>
          <cell r="Q10"/>
          <cell r="R10">
            <v>0</v>
          </cell>
          <cell r="S10">
            <v>1</v>
          </cell>
          <cell r="T10">
            <v>0</v>
          </cell>
          <cell r="U10">
            <v>0</v>
          </cell>
          <cell r="V10"/>
          <cell r="W10" t="str">
            <v>no</v>
          </cell>
          <cell r="X10">
            <v>0</v>
          </cell>
          <cell r="Y10"/>
          <cell r="Z10">
            <v>204.49999999994179</v>
          </cell>
          <cell r="AA10">
            <v>151887</v>
          </cell>
          <cell r="AB10">
            <v>1.3463956757322339E-3</v>
          </cell>
          <cell r="AC10">
            <v>-1</v>
          </cell>
          <cell r="AD10"/>
          <cell r="AE10"/>
          <cell r="AF10"/>
          <cell r="AG10"/>
          <cell r="AH10">
            <v>148</v>
          </cell>
          <cell r="AI10">
            <v>0</v>
          </cell>
          <cell r="AJ10"/>
          <cell r="AK10">
            <v>0</v>
          </cell>
          <cell r="AL10"/>
          <cell r="AM10"/>
          <cell r="AN10">
            <v>3</v>
          </cell>
          <cell r="AO10"/>
          <cell r="AP10" t="str">
            <v>0,01%-4,99% in meno</v>
          </cell>
          <cell r="AQ10">
            <v>1</v>
          </cell>
          <cell r="AR10"/>
          <cell r="AS10" t="str">
            <v>Nella Norma</v>
          </cell>
          <cell r="AT10">
            <v>0</v>
          </cell>
          <cell r="AU10">
            <v>9</v>
          </cell>
        </row>
        <row r="11">
          <cell r="B11">
            <v>460092</v>
          </cell>
          <cell r="C11" t="str">
            <v>DOTT. ESPOSITO CLAUDIO</v>
          </cell>
          <cell r="D11">
            <v>26</v>
          </cell>
          <cell r="E11" t="str">
            <v>CARDIOLOGIA</v>
          </cell>
          <cell r="F11"/>
          <cell r="G11" t="str">
            <v>&lt; 5%</v>
          </cell>
          <cell r="H11">
            <v>-1</v>
          </cell>
          <cell r="I11"/>
          <cell r="J11" t="str">
            <v>no</v>
          </cell>
          <cell r="K11">
            <v>-1</v>
          </cell>
          <cell r="L11"/>
          <cell r="M11">
            <v>2</v>
          </cell>
          <cell r="N11">
            <v>2</v>
          </cell>
          <cell r="O11">
            <v>1</v>
          </cell>
          <cell r="P11">
            <v>2</v>
          </cell>
          <cell r="Q11"/>
          <cell r="R11">
            <v>1</v>
          </cell>
          <cell r="S11">
            <v>2</v>
          </cell>
          <cell r="T11">
            <v>0.5</v>
          </cell>
          <cell r="U11">
            <v>1</v>
          </cell>
          <cell r="V11"/>
          <cell r="W11"/>
          <cell r="X11"/>
          <cell r="Y11"/>
          <cell r="Z11">
            <v>0</v>
          </cell>
          <cell r="AA11">
            <v>93994</v>
          </cell>
          <cell r="AB11">
            <v>0</v>
          </cell>
          <cell r="AC11">
            <v>-1</v>
          </cell>
          <cell r="AD11"/>
          <cell r="AE11"/>
          <cell r="AF11"/>
          <cell r="AG11"/>
          <cell r="AH11">
            <v>206</v>
          </cell>
          <cell r="AI11">
            <v>3</v>
          </cell>
          <cell r="AJ11"/>
          <cell r="AK11">
            <v>0</v>
          </cell>
          <cell r="AL11"/>
          <cell r="AM11"/>
          <cell r="AN11">
            <v>3</v>
          </cell>
          <cell r="AO11"/>
          <cell r="AP11" t="str">
            <v>0,01%-4,99% in meno</v>
          </cell>
          <cell r="AQ11">
            <v>1</v>
          </cell>
          <cell r="AR11"/>
          <cell r="AS11" t="str">
            <v>Nella Norma</v>
          </cell>
          <cell r="AT11">
            <v>0</v>
          </cell>
          <cell r="AU11">
            <v>7</v>
          </cell>
        </row>
        <row r="12">
          <cell r="B12">
            <v>460103</v>
          </cell>
          <cell r="C12" t="str">
            <v>DIAGNOSTICA MORI S.R.L.</v>
          </cell>
          <cell r="D12">
            <v>26</v>
          </cell>
          <cell r="E12" t="str">
            <v>CARDIOLOGIA</v>
          </cell>
          <cell r="F12"/>
          <cell r="G12" t="str">
            <v>&gt;50%</v>
          </cell>
          <cell r="H12">
            <v>3</v>
          </cell>
          <cell r="I12"/>
          <cell r="J12" t="str">
            <v>SI</v>
          </cell>
          <cell r="K12">
            <v>3</v>
          </cell>
          <cell r="L12"/>
          <cell r="M12">
            <v>4</v>
          </cell>
          <cell r="N12">
            <v>9</v>
          </cell>
          <cell r="O12">
            <v>0.44444444444444442</v>
          </cell>
          <cell r="P12">
            <v>0</v>
          </cell>
          <cell r="Q12"/>
          <cell r="R12">
            <v>2</v>
          </cell>
          <cell r="S12">
            <v>4</v>
          </cell>
          <cell r="T12">
            <v>0.5</v>
          </cell>
          <cell r="U12">
            <v>1</v>
          </cell>
          <cell r="V12"/>
          <cell r="W12" t="str">
            <v>NO</v>
          </cell>
          <cell r="X12">
            <v>0</v>
          </cell>
          <cell r="Y12"/>
          <cell r="Z12">
            <v>7701.0090000015334</v>
          </cell>
          <cell r="AA12">
            <v>285042</v>
          </cell>
          <cell r="AB12">
            <v>2.7017102742759078E-2</v>
          </cell>
          <cell r="AC12">
            <v>0</v>
          </cell>
          <cell r="AD12"/>
          <cell r="AE12"/>
          <cell r="AF12"/>
          <cell r="AG12"/>
          <cell r="AH12">
            <v>254</v>
          </cell>
          <cell r="AI12">
            <v>3</v>
          </cell>
          <cell r="AJ12"/>
          <cell r="AK12">
            <v>0</v>
          </cell>
          <cell r="AL12"/>
          <cell r="AM12"/>
          <cell r="AN12">
            <v>3</v>
          </cell>
          <cell r="AO12"/>
          <cell r="AP12" t="str">
            <v>0,01%-4,99% in meno</v>
          </cell>
          <cell r="AQ12">
            <v>1</v>
          </cell>
          <cell r="AR12"/>
          <cell r="AS12" t="str">
            <v>Nella Norma</v>
          </cell>
          <cell r="AT12">
            <v>0</v>
          </cell>
          <cell r="AU12">
            <v>14</v>
          </cell>
        </row>
        <row r="13">
          <cell r="B13">
            <v>460120</v>
          </cell>
          <cell r="C13" t="str">
            <v>Istituto Diagnostico Varelli S.r.l. - Pianura</v>
          </cell>
          <cell r="D13">
            <v>26</v>
          </cell>
          <cell r="E13" t="str">
            <v>CARDIOLOGIA</v>
          </cell>
          <cell r="F13"/>
          <cell r="G13" t="str">
            <v>&gt;50%</v>
          </cell>
          <cell r="H13">
            <v>3</v>
          </cell>
          <cell r="I13"/>
          <cell r="J13" t="str">
            <v>SI</v>
          </cell>
          <cell r="K13">
            <v>3</v>
          </cell>
          <cell r="L13"/>
          <cell r="M13">
            <v>2</v>
          </cell>
          <cell r="N13">
            <v>3</v>
          </cell>
          <cell r="O13">
            <v>0.66666666666666663</v>
          </cell>
          <cell r="P13">
            <v>0</v>
          </cell>
          <cell r="Q13"/>
          <cell r="R13">
            <v>1</v>
          </cell>
          <cell r="S13">
            <v>2</v>
          </cell>
          <cell r="T13">
            <v>0.5</v>
          </cell>
          <cell r="U13">
            <v>1</v>
          </cell>
          <cell r="V13"/>
          <cell r="W13" t="str">
            <v>NO</v>
          </cell>
          <cell r="X13">
            <v>0</v>
          </cell>
          <cell r="Y13"/>
          <cell r="Z13">
            <v>10763.305999999482</v>
          </cell>
          <cell r="AA13">
            <v>107850</v>
          </cell>
          <cell r="AB13">
            <v>9.9798850254978977E-2</v>
          </cell>
          <cell r="AC13">
            <v>0</v>
          </cell>
          <cell r="AD13"/>
          <cell r="AE13"/>
          <cell r="AF13"/>
          <cell r="AG13"/>
          <cell r="AH13">
            <v>216</v>
          </cell>
          <cell r="AI13">
            <v>3</v>
          </cell>
          <cell r="AJ13"/>
          <cell r="AK13">
            <v>0</v>
          </cell>
          <cell r="AL13"/>
          <cell r="AM13"/>
          <cell r="AN13">
            <v>3</v>
          </cell>
          <cell r="AO13"/>
          <cell r="AP13" t="str">
            <v>&gt;10% in meno</v>
          </cell>
          <cell r="AQ13">
            <v>0</v>
          </cell>
          <cell r="AR13"/>
          <cell r="AS13" t="str">
            <v>Nella Norma</v>
          </cell>
          <cell r="AT13">
            <v>0</v>
          </cell>
          <cell r="AU13">
            <v>13</v>
          </cell>
        </row>
        <row r="14">
          <cell r="B14">
            <v>460133</v>
          </cell>
          <cell r="C14" t="str">
            <v>Istituto Diagnostico Varelli S.r.l. - Soccavo</v>
          </cell>
          <cell r="D14">
            <v>26</v>
          </cell>
          <cell r="E14" t="str">
            <v>CARDIOLOGIA</v>
          </cell>
          <cell r="F14"/>
          <cell r="G14" t="str">
            <v>&gt;50%</v>
          </cell>
          <cell r="H14">
            <v>3</v>
          </cell>
          <cell r="I14"/>
          <cell r="J14" t="str">
            <v>SI</v>
          </cell>
          <cell r="K14">
            <v>3</v>
          </cell>
          <cell r="L14"/>
          <cell r="M14">
            <v>7</v>
          </cell>
          <cell r="N14">
            <v>15</v>
          </cell>
          <cell r="O14">
            <v>0.46666666666666667</v>
          </cell>
          <cell r="P14">
            <v>0</v>
          </cell>
          <cell r="Q14"/>
          <cell r="R14">
            <v>3</v>
          </cell>
          <cell r="S14">
            <v>7</v>
          </cell>
          <cell r="T14">
            <v>0.42857142857142855</v>
          </cell>
          <cell r="U14">
            <v>1</v>
          </cell>
          <cell r="V14"/>
          <cell r="W14" t="str">
            <v>si</v>
          </cell>
          <cell r="X14">
            <v>1</v>
          </cell>
          <cell r="Y14"/>
          <cell r="Z14">
            <v>8809.6899999813177</v>
          </cell>
          <cell r="AA14">
            <v>682654</v>
          </cell>
          <cell r="AB14">
            <v>1.2905058785243062E-2</v>
          </cell>
          <cell r="AC14">
            <v>0</v>
          </cell>
          <cell r="AD14"/>
          <cell r="AE14"/>
          <cell r="AF14"/>
          <cell r="AG14"/>
          <cell r="AH14">
            <v>275</v>
          </cell>
          <cell r="AI14">
            <v>3</v>
          </cell>
          <cell r="AJ14"/>
          <cell r="AK14">
            <v>0</v>
          </cell>
          <cell r="AL14"/>
          <cell r="AM14"/>
          <cell r="AN14">
            <v>3</v>
          </cell>
          <cell r="AO14"/>
          <cell r="AP14" t="str">
            <v>&gt;10% in meno</v>
          </cell>
          <cell r="AQ14">
            <v>0</v>
          </cell>
          <cell r="AR14"/>
          <cell r="AS14" t="str">
            <v>Nella Norma</v>
          </cell>
          <cell r="AT14">
            <v>0</v>
          </cell>
          <cell r="AU14">
            <v>14</v>
          </cell>
        </row>
        <row r="15">
          <cell r="B15">
            <v>460139</v>
          </cell>
          <cell r="C15" t="str">
            <v>VOMERO CENTER &amp; C. S.N.C.</v>
          </cell>
          <cell r="D15">
            <v>26</v>
          </cell>
          <cell r="E15" t="str">
            <v>CARDIOLOGIA</v>
          </cell>
          <cell r="F15"/>
          <cell r="G15" t="str">
            <v>&gt;50%</v>
          </cell>
          <cell r="H15">
            <v>3</v>
          </cell>
          <cell r="I15"/>
          <cell r="J15" t="str">
            <v>SI</v>
          </cell>
          <cell r="K15">
            <v>3</v>
          </cell>
          <cell r="L15"/>
          <cell r="M15">
            <v>2.99</v>
          </cell>
          <cell r="N15">
            <v>5.85</v>
          </cell>
          <cell r="O15">
            <v>0.51111111111111118</v>
          </cell>
          <cell r="P15">
            <v>0</v>
          </cell>
          <cell r="Q15"/>
          <cell r="R15">
            <v>1.64</v>
          </cell>
          <cell r="S15">
            <v>2.99</v>
          </cell>
          <cell r="T15">
            <v>0.54849498327759194</v>
          </cell>
          <cell r="U15">
            <v>2</v>
          </cell>
          <cell r="V15"/>
          <cell r="W15" t="str">
            <v>no</v>
          </cell>
          <cell r="X15">
            <v>0</v>
          </cell>
          <cell r="Y15"/>
          <cell r="Z15">
            <v>27103.877999995719</v>
          </cell>
          <cell r="AA15">
            <v>311659</v>
          </cell>
          <cell r="AB15">
            <v>8.6966453720238202E-2</v>
          </cell>
          <cell r="AC15">
            <v>0</v>
          </cell>
          <cell r="AD15"/>
          <cell r="AE15"/>
          <cell r="AF15"/>
          <cell r="AG15"/>
          <cell r="AH15">
            <v>189</v>
          </cell>
          <cell r="AI15">
            <v>2</v>
          </cell>
          <cell r="AJ15"/>
          <cell r="AK15">
            <v>0</v>
          </cell>
          <cell r="AL15"/>
          <cell r="AM15"/>
          <cell r="AN15">
            <v>3</v>
          </cell>
          <cell r="AO15"/>
          <cell r="AP15" t="str">
            <v>0,01%-4,99% in meno</v>
          </cell>
          <cell r="AQ15">
            <v>1</v>
          </cell>
          <cell r="AR15"/>
          <cell r="AS15" t="str">
            <v>Nella Norma</v>
          </cell>
          <cell r="AT15">
            <v>0</v>
          </cell>
          <cell r="AU15">
            <v>14</v>
          </cell>
        </row>
        <row r="16">
          <cell r="B16">
            <v>470124</v>
          </cell>
          <cell r="C16" t="str">
            <v>CE. CARD. S.R.L.</v>
          </cell>
          <cell r="D16">
            <v>27</v>
          </cell>
          <cell r="E16" t="str">
            <v>CARDIOLOGIA</v>
          </cell>
          <cell r="F16"/>
          <cell r="G16" t="str">
            <v>&gt;50%</v>
          </cell>
          <cell r="H16">
            <v>3</v>
          </cell>
          <cell r="I16"/>
          <cell r="J16" t="str">
            <v>SI</v>
          </cell>
          <cell r="K16">
            <v>3</v>
          </cell>
          <cell r="L16"/>
          <cell r="M16">
            <v>9</v>
          </cell>
          <cell r="N16">
            <v>9</v>
          </cell>
          <cell r="O16">
            <v>1</v>
          </cell>
          <cell r="P16">
            <v>2</v>
          </cell>
          <cell r="Q16"/>
          <cell r="R16">
            <v>5</v>
          </cell>
          <cell r="S16">
            <v>9</v>
          </cell>
          <cell r="T16">
            <v>0.55555555555555558</v>
          </cell>
          <cell r="U16">
            <v>2</v>
          </cell>
          <cell r="V16"/>
          <cell r="W16" t="str">
            <v>NO</v>
          </cell>
          <cell r="X16">
            <v>0</v>
          </cell>
          <cell r="Y16"/>
          <cell r="Z16">
            <v>7561.8160000057096</v>
          </cell>
          <cell r="AA16">
            <v>428662</v>
          </cell>
          <cell r="AB16">
            <v>1.764050930571338E-2</v>
          </cell>
          <cell r="AC16">
            <v>0</v>
          </cell>
          <cell r="AD16"/>
          <cell r="AE16"/>
          <cell r="AF16"/>
          <cell r="AG16"/>
          <cell r="AH16">
            <v>186</v>
          </cell>
          <cell r="AI16">
            <v>1</v>
          </cell>
          <cell r="AK16">
            <v>0</v>
          </cell>
          <cell r="AL16"/>
          <cell r="AM16"/>
          <cell r="AN16">
            <v>3</v>
          </cell>
          <cell r="AP16" t="str">
            <v>&gt;10% in meno</v>
          </cell>
          <cell r="AQ16">
            <v>0</v>
          </cell>
          <cell r="AS16" t="str">
            <v>Nella Norma</v>
          </cell>
          <cell r="AT16">
            <v>0</v>
          </cell>
          <cell r="AU16">
            <v>14</v>
          </cell>
        </row>
        <row r="17">
          <cell r="B17">
            <v>470125</v>
          </cell>
          <cell r="C17" t="str">
            <v>CLINICA SANATRIX S.P.A.</v>
          </cell>
          <cell r="D17">
            <v>27</v>
          </cell>
          <cell r="E17" t="str">
            <v>CARDIOLOGIA</v>
          </cell>
          <cell r="F17"/>
          <cell r="G17" t="str">
            <v>&gt;50%</v>
          </cell>
          <cell r="H17">
            <v>3</v>
          </cell>
          <cell r="I17"/>
          <cell r="J17" t="str">
            <v>SI</v>
          </cell>
          <cell r="K17">
            <v>3</v>
          </cell>
          <cell r="L17"/>
          <cell r="M17">
            <v>5</v>
          </cell>
          <cell r="N17">
            <v>6</v>
          </cell>
          <cell r="O17">
            <v>0.83333333333333337</v>
          </cell>
          <cell r="P17">
            <v>2</v>
          </cell>
          <cell r="Q17"/>
          <cell r="R17">
            <v>3</v>
          </cell>
          <cell r="S17">
            <v>6</v>
          </cell>
          <cell r="T17">
            <v>0.5</v>
          </cell>
          <cell r="U17">
            <v>1</v>
          </cell>
          <cell r="V17"/>
          <cell r="W17" t="str">
            <v>SI</v>
          </cell>
          <cell r="X17">
            <v>1</v>
          </cell>
          <cell r="Y17"/>
          <cell r="Z17">
            <v>6491.15</v>
          </cell>
          <cell r="AA17">
            <v>28910</v>
          </cell>
          <cell r="AB17">
            <v>0.22452957454168107</v>
          </cell>
          <cell r="AC17">
            <v>0</v>
          </cell>
          <cell r="AD17"/>
          <cell r="AE17"/>
          <cell r="AF17"/>
          <cell r="AG17"/>
          <cell r="AH17">
            <v>129</v>
          </cell>
          <cell r="AI17">
            <v>0</v>
          </cell>
          <cell r="AJ17"/>
          <cell r="AK17">
            <v>0</v>
          </cell>
          <cell r="AL17"/>
          <cell r="AM17"/>
          <cell r="AN17">
            <v>3</v>
          </cell>
          <cell r="AO17"/>
          <cell r="AP17" t="str">
            <v>&gt;10% in meno</v>
          </cell>
          <cell r="AQ17">
            <v>0</v>
          </cell>
          <cell r="AS17" t="str">
            <v>Nella Norma</v>
          </cell>
          <cell r="AT17">
            <v>0</v>
          </cell>
          <cell r="AU17">
            <v>13</v>
          </cell>
        </row>
        <row r="18">
          <cell r="B18">
            <v>470127</v>
          </cell>
          <cell r="C18" t="str">
            <v>NEW MEDICAL CENTER</v>
          </cell>
          <cell r="D18">
            <v>27</v>
          </cell>
          <cell r="E18" t="str">
            <v>CARDIOLOGIA</v>
          </cell>
          <cell r="F18"/>
          <cell r="G18" t="str">
            <v>&lt; 5%</v>
          </cell>
          <cell r="H18">
            <v>-1</v>
          </cell>
          <cell r="I18"/>
          <cell r="J18" t="str">
            <v>SI</v>
          </cell>
          <cell r="K18">
            <v>3</v>
          </cell>
          <cell r="L18"/>
          <cell r="M18">
            <v>1</v>
          </cell>
          <cell r="N18">
            <v>3</v>
          </cell>
          <cell r="O18">
            <v>0.33333333333333331</v>
          </cell>
          <cell r="P18">
            <v>0</v>
          </cell>
          <cell r="Q18"/>
          <cell r="R18">
            <v>0</v>
          </cell>
          <cell r="S18">
            <v>1</v>
          </cell>
          <cell r="T18">
            <v>0</v>
          </cell>
          <cell r="U18">
            <v>0</v>
          </cell>
          <cell r="V18"/>
          <cell r="W18" t="str">
            <v>NO</v>
          </cell>
          <cell r="X18">
            <v>0</v>
          </cell>
          <cell r="Z18">
            <v>0</v>
          </cell>
          <cell r="AA18">
            <v>153971</v>
          </cell>
          <cell r="AB18">
            <v>0</v>
          </cell>
          <cell r="AC18">
            <v>-1</v>
          </cell>
          <cell r="AE18"/>
          <cell r="AF18"/>
          <cell r="AH18">
            <v>124</v>
          </cell>
          <cell r="AI18">
            <v>0</v>
          </cell>
          <cell r="AK18">
            <v>0</v>
          </cell>
          <cell r="AL18"/>
          <cell r="AM18"/>
          <cell r="AN18">
            <v>3</v>
          </cell>
          <cell r="AP18" t="str">
            <v>&gt;10% in meno</v>
          </cell>
          <cell r="AQ18">
            <v>0</v>
          </cell>
          <cell r="AS18" t="str">
            <v>Nella Norma</v>
          </cell>
          <cell r="AT18">
            <v>0</v>
          </cell>
          <cell r="AU18">
            <v>4</v>
          </cell>
        </row>
        <row r="19">
          <cell r="B19">
            <v>470128</v>
          </cell>
          <cell r="C19" t="str">
            <v>S.D.C. S.R.L.</v>
          </cell>
          <cell r="D19">
            <v>27</v>
          </cell>
          <cell r="E19" t="str">
            <v>CARDIOLOGIA</v>
          </cell>
          <cell r="F19"/>
          <cell r="G19" t="str">
            <v>20 - 50%</v>
          </cell>
          <cell r="H19">
            <v>2</v>
          </cell>
          <cell r="I19"/>
          <cell r="J19" t="str">
            <v>SI</v>
          </cell>
          <cell r="K19">
            <v>3</v>
          </cell>
          <cell r="L19"/>
          <cell r="M19">
            <v>4</v>
          </cell>
          <cell r="N19">
            <v>10</v>
          </cell>
          <cell r="O19">
            <v>0.4</v>
          </cell>
          <cell r="P19">
            <v>0</v>
          </cell>
          <cell r="Q19"/>
          <cell r="R19">
            <v>0</v>
          </cell>
          <cell r="S19">
            <v>4</v>
          </cell>
          <cell r="T19">
            <v>0</v>
          </cell>
          <cell r="U19">
            <v>0</v>
          </cell>
          <cell r="V19"/>
          <cell r="W19" t="str">
            <v>No</v>
          </cell>
          <cell r="X19">
            <v>0</v>
          </cell>
          <cell r="Y19"/>
          <cell r="Z19">
            <v>6482.0390000047628</v>
          </cell>
          <cell r="AA19">
            <v>409211</v>
          </cell>
          <cell r="AB19">
            <v>1.5840334204126387E-2</v>
          </cell>
          <cell r="AC19">
            <v>0</v>
          </cell>
          <cell r="AD19"/>
          <cell r="AE19"/>
          <cell r="AF19"/>
          <cell r="AG19"/>
          <cell r="AH19">
            <v>149</v>
          </cell>
          <cell r="AI19">
            <v>0</v>
          </cell>
          <cell r="AJ19"/>
          <cell r="AK19">
            <v>0</v>
          </cell>
          <cell r="AL19"/>
          <cell r="AM19"/>
          <cell r="AN19">
            <v>3</v>
          </cell>
          <cell r="AO19"/>
          <cell r="AP19" t="str">
            <v>0,01%-4,99% in meno</v>
          </cell>
          <cell r="AQ19">
            <v>1</v>
          </cell>
          <cell r="AR19"/>
          <cell r="AS19" t="str">
            <v>Nella Norma</v>
          </cell>
          <cell r="AT19">
            <v>0</v>
          </cell>
          <cell r="AU19">
            <v>9</v>
          </cell>
        </row>
        <row r="20">
          <cell r="B20">
            <v>470129</v>
          </cell>
          <cell r="C20" t="str">
            <v>CARDIONOVA S.A.S.</v>
          </cell>
          <cell r="D20">
            <v>27</v>
          </cell>
          <cell r="E20" t="str">
            <v>CARDIOLOGIA</v>
          </cell>
          <cell r="F20"/>
          <cell r="G20" t="str">
            <v>&gt;50%</v>
          </cell>
          <cell r="H20">
            <v>3</v>
          </cell>
          <cell r="I20"/>
          <cell r="J20" t="str">
            <v>si</v>
          </cell>
          <cell r="K20">
            <v>3</v>
          </cell>
          <cell r="L20"/>
          <cell r="M20">
            <v>4</v>
          </cell>
          <cell r="N20">
            <v>5</v>
          </cell>
          <cell r="O20">
            <v>0.8</v>
          </cell>
          <cell r="P20">
            <v>2</v>
          </cell>
          <cell r="Q20"/>
          <cell r="R20">
            <v>2</v>
          </cell>
          <cell r="S20">
            <v>4</v>
          </cell>
          <cell r="T20">
            <v>0.5</v>
          </cell>
          <cell r="U20">
            <v>1</v>
          </cell>
          <cell r="V20"/>
          <cell r="W20" t="str">
            <v>no</v>
          </cell>
          <cell r="X20">
            <v>0</v>
          </cell>
          <cell r="Z20">
            <v>0</v>
          </cell>
          <cell r="AA20">
            <v>548973</v>
          </cell>
          <cell r="AB20">
            <v>0</v>
          </cell>
          <cell r="AC20">
            <v>-1</v>
          </cell>
          <cell r="AE20"/>
          <cell r="AF20"/>
          <cell r="AH20">
            <v>210</v>
          </cell>
          <cell r="AI20">
            <v>3</v>
          </cell>
          <cell r="AK20">
            <v>0</v>
          </cell>
          <cell r="AL20"/>
          <cell r="AM20"/>
          <cell r="AN20">
            <v>3</v>
          </cell>
          <cell r="AP20" t="str">
            <v>&gt;10% in meno</v>
          </cell>
          <cell r="AQ20">
            <v>0</v>
          </cell>
          <cell r="AS20" t="str">
            <v>Nella Norma</v>
          </cell>
          <cell r="AT20">
            <v>0</v>
          </cell>
          <cell r="AU20">
            <v>14</v>
          </cell>
        </row>
        <row r="21">
          <cell r="B21">
            <v>480212</v>
          </cell>
          <cell r="C21" t="str">
            <v>Hermitage Capodimonte Srl</v>
          </cell>
          <cell r="D21">
            <v>2</v>
          </cell>
          <cell r="E21" t="str">
            <v>CARDIOLOGIA</v>
          </cell>
          <cell r="F21"/>
          <cell r="G21" t="str">
            <v>&gt;50%</v>
          </cell>
          <cell r="H21">
            <v>3</v>
          </cell>
          <cell r="J21" t="str">
            <v>SI</v>
          </cell>
          <cell r="K21">
            <v>3</v>
          </cell>
          <cell r="M21">
            <v>2</v>
          </cell>
          <cell r="N21">
            <v>2</v>
          </cell>
          <cell r="O21">
            <v>1</v>
          </cell>
          <cell r="P21">
            <v>2</v>
          </cell>
          <cell r="R21">
            <v>2</v>
          </cell>
          <cell r="S21">
            <v>3</v>
          </cell>
          <cell r="T21">
            <v>0.66666666666666663</v>
          </cell>
          <cell r="U21">
            <v>2</v>
          </cell>
          <cell r="W21" t="str">
            <v>SI</v>
          </cell>
          <cell r="X21">
            <v>1</v>
          </cell>
          <cell r="Z21">
            <v>0</v>
          </cell>
          <cell r="AA21">
            <v>14268</v>
          </cell>
          <cell r="AB21">
            <v>0</v>
          </cell>
          <cell r="AC21">
            <v>-1</v>
          </cell>
          <cell r="AD21"/>
          <cell r="AE21"/>
          <cell r="AF21"/>
          <cell r="AG21"/>
          <cell r="AH21">
            <v>2</v>
          </cell>
          <cell r="AI21">
            <v>-1</v>
          </cell>
          <cell r="AJ21"/>
          <cell r="AK21">
            <v>0</v>
          </cell>
          <cell r="AL21"/>
          <cell r="AM21"/>
          <cell r="AN21">
            <v>3</v>
          </cell>
          <cell r="AO21"/>
          <cell r="AP21" t="str">
            <v>0,01%-4,99% in meno</v>
          </cell>
          <cell r="AQ21">
            <v>1</v>
          </cell>
          <cell r="AR21"/>
          <cell r="AS21" t="str">
            <v>Nella Norma</v>
          </cell>
          <cell r="AT21">
            <v>0</v>
          </cell>
          <cell r="AU21">
            <v>13</v>
          </cell>
        </row>
        <row r="22">
          <cell r="B22">
            <v>490194</v>
          </cell>
          <cell r="C22" t="str">
            <v>PINETA CENTER S.N.C. DI V. DE MICHELE DI I. DE MICHELE</v>
          </cell>
          <cell r="D22">
            <v>29</v>
          </cell>
          <cell r="E22" t="str">
            <v>CARDIOLOGIA</v>
          </cell>
          <cell r="F22"/>
          <cell r="G22" t="str">
            <v>20 - 50%</v>
          </cell>
          <cell r="H22">
            <v>2</v>
          </cell>
          <cell r="I22"/>
          <cell r="J22" t="str">
            <v>SI</v>
          </cell>
          <cell r="K22">
            <v>3</v>
          </cell>
          <cell r="L22"/>
          <cell r="M22">
            <v>1</v>
          </cell>
          <cell r="N22">
            <v>6</v>
          </cell>
          <cell r="O22">
            <v>0.16666666666666666</v>
          </cell>
          <cell r="P22">
            <v>0</v>
          </cell>
          <cell r="Q22"/>
          <cell r="R22">
            <v>1</v>
          </cell>
          <cell r="S22">
            <v>1</v>
          </cell>
          <cell r="T22">
            <v>1</v>
          </cell>
          <cell r="U22">
            <v>2</v>
          </cell>
          <cell r="V22"/>
          <cell r="W22" t="str">
            <v>SI</v>
          </cell>
          <cell r="X22">
            <v>1</v>
          </cell>
          <cell r="Y22"/>
          <cell r="Z22">
            <v>0</v>
          </cell>
          <cell r="AA22">
            <v>174038</v>
          </cell>
          <cell r="AB22">
            <v>0</v>
          </cell>
          <cell r="AC22">
            <v>-1</v>
          </cell>
          <cell r="AD22"/>
          <cell r="AE22"/>
          <cell r="AF22"/>
          <cell r="AG22"/>
          <cell r="AH22">
            <v>154</v>
          </cell>
          <cell r="AI22">
            <v>1</v>
          </cell>
          <cell r="AJ22"/>
          <cell r="AK22">
            <v>0</v>
          </cell>
          <cell r="AL22"/>
          <cell r="AM22"/>
          <cell r="AN22">
            <v>3</v>
          </cell>
          <cell r="AO22"/>
          <cell r="AP22" t="str">
            <v>&gt;10% in meno</v>
          </cell>
          <cell r="AQ22">
            <v>0</v>
          </cell>
          <cell r="AR22"/>
          <cell r="AS22" t="str">
            <v>Nella Norma</v>
          </cell>
          <cell r="AT22">
            <v>0</v>
          </cell>
          <cell r="AU22">
            <v>11</v>
          </cell>
        </row>
        <row r="23">
          <cell r="B23">
            <v>490195</v>
          </cell>
          <cell r="C23" t="str">
            <v>STUDIO POLID. CARD. SANTORO S.N.C.</v>
          </cell>
          <cell r="D23">
            <v>29</v>
          </cell>
          <cell r="E23" t="str">
            <v>CARDIOLOGIA</v>
          </cell>
          <cell r="F23"/>
          <cell r="G23" t="str">
            <v>20 - 50%</v>
          </cell>
          <cell r="H23">
            <v>2</v>
          </cell>
          <cell r="I23"/>
          <cell r="J23" t="str">
            <v>SI</v>
          </cell>
          <cell r="K23">
            <v>3</v>
          </cell>
          <cell r="L23"/>
          <cell r="M23">
            <v>2</v>
          </cell>
          <cell r="N23">
            <v>5</v>
          </cell>
          <cell r="O23">
            <v>0.4</v>
          </cell>
          <cell r="P23">
            <v>0</v>
          </cell>
          <cell r="Q23"/>
          <cell r="R23">
            <v>1</v>
          </cell>
          <cell r="S23">
            <v>2</v>
          </cell>
          <cell r="T23">
            <v>0.5</v>
          </cell>
          <cell r="U23">
            <v>1</v>
          </cell>
          <cell r="V23"/>
          <cell r="W23" t="str">
            <v>NO</v>
          </cell>
          <cell r="X23">
            <v>0</v>
          </cell>
          <cell r="Y23"/>
          <cell r="Z23">
            <v>0</v>
          </cell>
          <cell r="AA23">
            <v>120800</v>
          </cell>
          <cell r="AB23">
            <v>0</v>
          </cell>
          <cell r="AC23">
            <v>-1</v>
          </cell>
          <cell r="AD23"/>
          <cell r="AE23"/>
          <cell r="AF23"/>
          <cell r="AG23"/>
          <cell r="AH23">
            <v>133</v>
          </cell>
          <cell r="AI23">
            <v>0</v>
          </cell>
          <cell r="AJ23"/>
          <cell r="AK23">
            <v>0</v>
          </cell>
          <cell r="AL23"/>
          <cell r="AM23"/>
          <cell r="AN23">
            <v>3</v>
          </cell>
          <cell r="AO23"/>
          <cell r="AP23" t="str">
            <v>0,01%-4,99% in meno</v>
          </cell>
          <cell r="AQ23">
            <v>1</v>
          </cell>
          <cell r="AR23"/>
          <cell r="AS23" t="str">
            <v>Nella Norma</v>
          </cell>
          <cell r="AT23">
            <v>0</v>
          </cell>
          <cell r="AU23">
            <v>9</v>
          </cell>
        </row>
        <row r="24">
          <cell r="B24">
            <v>490206</v>
          </cell>
          <cell r="C24" t="str">
            <v>LABORATORIO ANALISI CLINICHE C/2 S.A.S. DI B. CIRILLO</v>
          </cell>
          <cell r="D24">
            <v>29</v>
          </cell>
          <cell r="E24" t="str">
            <v>CARDIOLOGIA</v>
          </cell>
          <cell r="F24"/>
          <cell r="G24" t="str">
            <v>20 - 50%</v>
          </cell>
          <cell r="H24">
            <v>2</v>
          </cell>
          <cell r="I24"/>
          <cell r="J24" t="str">
            <v>si</v>
          </cell>
          <cell r="K24">
            <v>3</v>
          </cell>
          <cell r="L24"/>
          <cell r="M24">
            <v>5</v>
          </cell>
          <cell r="N24">
            <v>9</v>
          </cell>
          <cell r="O24">
            <v>0.55555555555555558</v>
          </cell>
          <cell r="P24">
            <v>0</v>
          </cell>
          <cell r="Q24"/>
          <cell r="R24">
            <v>2</v>
          </cell>
          <cell r="S24">
            <v>5</v>
          </cell>
          <cell r="T24">
            <v>0.4</v>
          </cell>
          <cell r="U24">
            <v>1</v>
          </cell>
          <cell r="V24"/>
          <cell r="W24" t="str">
            <v>no</v>
          </cell>
          <cell r="X24">
            <v>0</v>
          </cell>
          <cell r="Z24">
            <v>0</v>
          </cell>
          <cell r="AA24">
            <v>124442</v>
          </cell>
          <cell r="AB24">
            <v>0</v>
          </cell>
          <cell r="AC24">
            <v>-1</v>
          </cell>
          <cell r="AE24"/>
          <cell r="AF24"/>
          <cell r="AH24">
            <v>94</v>
          </cell>
          <cell r="AI24">
            <v>-1</v>
          </cell>
          <cell r="AK24">
            <v>0</v>
          </cell>
          <cell r="AL24"/>
          <cell r="AM24"/>
          <cell r="AN24">
            <v>3</v>
          </cell>
          <cell r="AP24" t="str">
            <v>0,01%-4,99% in meno</v>
          </cell>
          <cell r="AQ24">
            <v>1</v>
          </cell>
          <cell r="AS24" t="str">
            <v>Nella Norma</v>
          </cell>
          <cell r="AT24">
            <v>0</v>
          </cell>
          <cell r="AU24">
            <v>8</v>
          </cell>
        </row>
        <row r="25">
          <cell r="B25">
            <v>500228</v>
          </cell>
          <cell r="C25" t="str">
            <v>C.C.S. S.R.L.</v>
          </cell>
          <cell r="D25">
            <v>30</v>
          </cell>
          <cell r="E25" t="str">
            <v>CARDIOLOGIA</v>
          </cell>
          <cell r="F25"/>
          <cell r="G25" t="str">
            <v>&gt;50%</v>
          </cell>
          <cell r="H25">
            <v>3</v>
          </cell>
          <cell r="I25"/>
          <cell r="J25" t="str">
            <v>si</v>
          </cell>
          <cell r="K25">
            <v>3</v>
          </cell>
          <cell r="L25"/>
          <cell r="M25">
            <v>3</v>
          </cell>
          <cell r="N25">
            <v>7</v>
          </cell>
          <cell r="O25">
            <v>0.42857142857142855</v>
          </cell>
          <cell r="P25">
            <v>0</v>
          </cell>
          <cell r="Q25"/>
          <cell r="R25">
            <v>1</v>
          </cell>
          <cell r="S25">
            <v>3</v>
          </cell>
          <cell r="T25">
            <v>0.33333333333333331</v>
          </cell>
          <cell r="U25">
            <v>1</v>
          </cell>
          <cell r="V25"/>
          <cell r="W25" t="str">
            <v>SI</v>
          </cell>
          <cell r="X25">
            <v>1</v>
          </cell>
          <cell r="Y25"/>
          <cell r="Z25">
            <v>5335.9869999903603</v>
          </cell>
          <cell r="AA25">
            <v>325151</v>
          </cell>
          <cell r="AB25">
            <v>1.6410796829750978E-2</v>
          </cell>
          <cell r="AC25">
            <v>0</v>
          </cell>
          <cell r="AD25"/>
          <cell r="AE25"/>
          <cell r="AF25"/>
          <cell r="AG25"/>
          <cell r="AH25">
            <v>232</v>
          </cell>
          <cell r="AI25">
            <v>3</v>
          </cell>
          <cell r="AJ25"/>
          <cell r="AK25">
            <v>0</v>
          </cell>
          <cell r="AL25"/>
          <cell r="AM25"/>
          <cell r="AN25">
            <v>3</v>
          </cell>
          <cell r="AO25"/>
          <cell r="AP25" t="str">
            <v>0,01%-4,99% in meno</v>
          </cell>
          <cell r="AQ25">
            <v>1</v>
          </cell>
          <cell r="AR25"/>
          <cell r="AS25" t="str">
            <v>Nella Norma</v>
          </cell>
          <cell r="AT25">
            <v>0</v>
          </cell>
          <cell r="AU25">
            <v>15</v>
          </cell>
        </row>
        <row r="26">
          <cell r="B26">
            <v>500265</v>
          </cell>
          <cell r="C26" t="str">
            <v>CARDIOSUD S.A.S.</v>
          </cell>
          <cell r="D26">
            <v>30</v>
          </cell>
          <cell r="E26" t="str">
            <v>CARDIOLOGIA</v>
          </cell>
          <cell r="F26"/>
          <cell r="G26" t="str">
            <v>&gt;50%</v>
          </cell>
          <cell r="H26">
            <v>3</v>
          </cell>
          <cell r="I26"/>
          <cell r="J26" t="str">
            <v>SI</v>
          </cell>
          <cell r="K26">
            <v>3</v>
          </cell>
          <cell r="L26"/>
          <cell r="M26">
            <v>10</v>
          </cell>
          <cell r="N26">
            <v>15</v>
          </cell>
          <cell r="O26">
            <v>0.66666666666666663</v>
          </cell>
          <cell r="P26">
            <v>0</v>
          </cell>
          <cell r="Q26"/>
          <cell r="R26">
            <v>6</v>
          </cell>
          <cell r="S26">
            <v>10</v>
          </cell>
          <cell r="T26">
            <v>0.6</v>
          </cell>
          <cell r="U26">
            <v>2</v>
          </cell>
          <cell r="V26"/>
          <cell r="W26" t="str">
            <v>N0</v>
          </cell>
          <cell r="X26">
            <v>0</v>
          </cell>
          <cell r="Y26"/>
          <cell r="Z26">
            <v>36739.69399996537</v>
          </cell>
          <cell r="AA26">
            <v>520294</v>
          </cell>
          <cell r="AB26">
            <v>7.0613333999556729E-2</v>
          </cell>
          <cell r="AC26">
            <v>0</v>
          </cell>
          <cell r="AD26"/>
          <cell r="AE26"/>
          <cell r="AF26"/>
          <cell r="AG26"/>
          <cell r="AH26">
            <v>271</v>
          </cell>
          <cell r="AI26">
            <v>3</v>
          </cell>
          <cell r="AJ26"/>
          <cell r="AK26">
            <v>0</v>
          </cell>
          <cell r="AL26"/>
          <cell r="AM26"/>
          <cell r="AN26">
            <v>3</v>
          </cell>
          <cell r="AO26"/>
          <cell r="AP26" t="str">
            <v>&gt;10% in meno</v>
          </cell>
          <cell r="AQ26">
            <v>0</v>
          </cell>
          <cell r="AR26"/>
          <cell r="AS26" t="str">
            <v>Nella Norma</v>
          </cell>
          <cell r="AT26">
            <v>0</v>
          </cell>
          <cell r="AU26">
            <v>14</v>
          </cell>
        </row>
        <row r="27">
          <cell r="B27">
            <v>510247</v>
          </cell>
          <cell r="C27" t="str">
            <v>CARDIOCENTER S.R.L.</v>
          </cell>
          <cell r="D27">
            <v>31</v>
          </cell>
          <cell r="E27" t="str">
            <v>CARDIOLOGIA</v>
          </cell>
          <cell r="F27"/>
          <cell r="G27" t="str">
            <v>&gt;50%</v>
          </cell>
          <cell r="H27">
            <v>3</v>
          </cell>
          <cell r="I27"/>
          <cell r="J27" t="str">
            <v>Si</v>
          </cell>
          <cell r="K27">
            <v>3</v>
          </cell>
          <cell r="L27"/>
          <cell r="M27">
            <v>5</v>
          </cell>
          <cell r="N27">
            <v>20</v>
          </cell>
          <cell r="O27">
            <v>0.25</v>
          </cell>
          <cell r="P27">
            <v>0</v>
          </cell>
          <cell r="Q27"/>
          <cell r="R27">
            <v>2</v>
          </cell>
          <cell r="S27">
            <v>5</v>
          </cell>
          <cell r="T27">
            <v>0.4</v>
          </cell>
          <cell r="U27">
            <v>1</v>
          </cell>
          <cell r="V27"/>
          <cell r="W27" t="str">
            <v>Si</v>
          </cell>
          <cell r="X27">
            <v>1</v>
          </cell>
          <cell r="Y27"/>
          <cell r="Z27">
            <v>22618.319999996824</v>
          </cell>
          <cell r="AA27">
            <v>448852</v>
          </cell>
          <cell r="AB27">
            <v>5.0391487617292167E-2</v>
          </cell>
          <cell r="AC27">
            <v>0</v>
          </cell>
          <cell r="AD27"/>
          <cell r="AE27"/>
          <cell r="AF27"/>
          <cell r="AG27"/>
          <cell r="AH27">
            <v>241</v>
          </cell>
          <cell r="AI27">
            <v>3</v>
          </cell>
          <cell r="AJ27"/>
          <cell r="AK27">
            <v>0</v>
          </cell>
          <cell r="AL27"/>
          <cell r="AM27"/>
          <cell r="AN27">
            <v>3</v>
          </cell>
          <cell r="AO27"/>
          <cell r="AP27" t="str">
            <v>0,01%-4,99% in meno</v>
          </cell>
          <cell r="AQ27">
            <v>1</v>
          </cell>
          <cell r="AR27"/>
          <cell r="AS27" t="str">
            <v>Nella Norma</v>
          </cell>
          <cell r="AT27">
            <v>0</v>
          </cell>
          <cell r="AU27">
            <v>15</v>
          </cell>
        </row>
        <row r="28">
          <cell r="B28">
            <v>510249</v>
          </cell>
          <cell r="C28" t="str">
            <v>ECOCARDIOSECTOR S.A.S DI PAOLA PIGA</v>
          </cell>
          <cell r="D28">
            <v>31</v>
          </cell>
          <cell r="E28" t="str">
            <v>CARDIOLOGIA</v>
          </cell>
          <cell r="F28"/>
          <cell r="G28" t="str">
            <v>&lt; 5%</v>
          </cell>
          <cell r="H28">
            <v>-1</v>
          </cell>
          <cell r="I28"/>
          <cell r="J28" t="str">
            <v>si</v>
          </cell>
          <cell r="K28">
            <v>3</v>
          </cell>
          <cell r="L28"/>
          <cell r="M28">
            <v>3</v>
          </cell>
          <cell r="N28">
            <v>7</v>
          </cell>
          <cell r="O28">
            <v>0.42857142857142855</v>
          </cell>
          <cell r="P28">
            <v>0</v>
          </cell>
          <cell r="Q28"/>
          <cell r="R28">
            <v>2</v>
          </cell>
          <cell r="S28">
            <v>3</v>
          </cell>
          <cell r="T28">
            <v>0.66666666666666663</v>
          </cell>
          <cell r="U28">
            <v>2</v>
          </cell>
          <cell r="V28"/>
          <cell r="W28" t="str">
            <v>NO</v>
          </cell>
          <cell r="X28">
            <v>0</v>
          </cell>
          <cell r="Z28">
            <v>12465.080000000002</v>
          </cell>
          <cell r="AA28">
            <v>112097</v>
          </cell>
          <cell r="AB28">
            <v>0.11119905082205592</v>
          </cell>
          <cell r="AC28">
            <v>0</v>
          </cell>
          <cell r="AE28"/>
          <cell r="AF28"/>
          <cell r="AH28">
            <v>176</v>
          </cell>
          <cell r="AI28">
            <v>1</v>
          </cell>
          <cell r="AK28">
            <v>0</v>
          </cell>
          <cell r="AL28"/>
          <cell r="AM28"/>
          <cell r="AN28">
            <v>3</v>
          </cell>
          <cell r="AP28" t="str">
            <v>0,01%-4,99% in meno</v>
          </cell>
          <cell r="AQ28">
            <v>1</v>
          </cell>
          <cell r="AS28" t="str">
            <v>Nella Norma</v>
          </cell>
          <cell r="AT28">
            <v>0</v>
          </cell>
          <cell r="AU28">
            <v>9</v>
          </cell>
        </row>
        <row r="29">
          <cell r="B29">
            <v>510299</v>
          </cell>
          <cell r="C29" t="str">
            <v>Centro Medicina Nucleare Srl</v>
          </cell>
          <cell r="D29">
            <v>2</v>
          </cell>
          <cell r="E29" t="str">
            <v>CARDIOLOGIA</v>
          </cell>
          <cell r="F29"/>
          <cell r="G29" t="str">
            <v>&gt;50%</v>
          </cell>
          <cell r="H29">
            <v>3</v>
          </cell>
          <cell r="I29"/>
          <cell r="J29" t="str">
            <v>SI</v>
          </cell>
          <cell r="K29">
            <v>3</v>
          </cell>
          <cell r="L29"/>
          <cell r="M29">
            <v>2</v>
          </cell>
          <cell r="N29">
            <v>5</v>
          </cell>
          <cell r="O29">
            <v>0.4</v>
          </cell>
          <cell r="P29">
            <v>0</v>
          </cell>
          <cell r="Q29"/>
          <cell r="R29">
            <v>1</v>
          </cell>
          <cell r="S29">
            <v>2</v>
          </cell>
          <cell r="T29">
            <v>0.5</v>
          </cell>
          <cell r="U29">
            <v>1</v>
          </cell>
          <cell r="V29"/>
          <cell r="W29" t="str">
            <v>NO</v>
          </cell>
          <cell r="X29">
            <v>0</v>
          </cell>
          <cell r="Y29"/>
          <cell r="Z29">
            <v>0</v>
          </cell>
          <cell r="AA29">
            <v>275018</v>
          </cell>
          <cell r="AB29">
            <v>0</v>
          </cell>
          <cell r="AC29">
            <v>-1</v>
          </cell>
          <cell r="AD29"/>
          <cell r="AE29"/>
          <cell r="AF29"/>
          <cell r="AG29"/>
          <cell r="AH29">
            <v>271</v>
          </cell>
          <cell r="AI29">
            <v>3</v>
          </cell>
          <cell r="AJ29"/>
          <cell r="AK29">
            <v>0</v>
          </cell>
          <cell r="AL29"/>
          <cell r="AM29"/>
          <cell r="AN29">
            <v>3</v>
          </cell>
          <cell r="AO29"/>
          <cell r="AP29" t="str">
            <v>&gt;10% in meno</v>
          </cell>
          <cell r="AQ29">
            <v>3</v>
          </cell>
          <cell r="AR29"/>
          <cell r="AS29" t="str">
            <v>Nella Norma</v>
          </cell>
          <cell r="AT29">
            <v>0</v>
          </cell>
          <cell r="AU29">
            <v>15</v>
          </cell>
        </row>
        <row r="30">
          <cell r="B30">
            <v>520307</v>
          </cell>
          <cell r="C30" t="str">
            <v>CENTRO MEDICO CAMPANO S.R.L.</v>
          </cell>
          <cell r="D30">
            <v>32</v>
          </cell>
          <cell r="E30" t="str">
            <v>CARDIOLOGIA</v>
          </cell>
          <cell r="F30"/>
          <cell r="G30" t="str">
            <v>&gt;50%</v>
          </cell>
          <cell r="H30">
            <v>3</v>
          </cell>
          <cell r="I30"/>
          <cell r="J30" t="str">
            <v>SI</v>
          </cell>
          <cell r="K30">
            <v>3</v>
          </cell>
          <cell r="L30"/>
          <cell r="M30">
            <v>5</v>
          </cell>
          <cell r="N30">
            <v>8</v>
          </cell>
          <cell r="O30">
            <v>0.625</v>
          </cell>
          <cell r="P30">
            <v>0</v>
          </cell>
          <cell r="Q30"/>
          <cell r="R30">
            <v>3</v>
          </cell>
          <cell r="S30">
            <v>5</v>
          </cell>
          <cell r="T30">
            <v>0.6</v>
          </cell>
          <cell r="U30">
            <v>2</v>
          </cell>
          <cell r="V30"/>
          <cell r="W30" t="str">
            <v>NO</v>
          </cell>
          <cell r="X30">
            <v>0</v>
          </cell>
          <cell r="Y30"/>
          <cell r="Z30">
            <v>0</v>
          </cell>
          <cell r="AA30">
            <v>458608</v>
          </cell>
          <cell r="AB30">
            <v>0</v>
          </cell>
          <cell r="AC30">
            <v>-1</v>
          </cell>
          <cell r="AD30"/>
          <cell r="AE30"/>
          <cell r="AF30"/>
          <cell r="AG30"/>
          <cell r="AH30">
            <v>231</v>
          </cell>
          <cell r="AI30">
            <v>3</v>
          </cell>
          <cell r="AJ30"/>
          <cell r="AK30">
            <v>0</v>
          </cell>
          <cell r="AL30"/>
          <cell r="AM30"/>
          <cell r="AN30">
            <v>3</v>
          </cell>
          <cell r="AO30"/>
          <cell r="AP30" t="str">
            <v>5-10% in meno</v>
          </cell>
          <cell r="AQ30">
            <v>2</v>
          </cell>
          <cell r="AR30"/>
          <cell r="AS30" t="str">
            <v>Nella Norma</v>
          </cell>
          <cell r="AT30">
            <v>0</v>
          </cell>
          <cell r="AU30">
            <v>15</v>
          </cell>
        </row>
        <row r="31">
          <cell r="B31">
            <v>520309</v>
          </cell>
          <cell r="C31" t="str">
            <v>HEART CENTER</v>
          </cell>
          <cell r="D31">
            <v>32</v>
          </cell>
          <cell r="E31" t="str">
            <v>CARDIOLOGIA</v>
          </cell>
          <cell r="F31"/>
          <cell r="G31" t="str">
            <v>&gt;50%</v>
          </cell>
          <cell r="H31">
            <v>3</v>
          </cell>
          <cell r="I31"/>
          <cell r="J31" t="str">
            <v>si</v>
          </cell>
          <cell r="K31">
            <v>3</v>
          </cell>
          <cell r="L31"/>
          <cell r="M31">
            <v>5</v>
          </cell>
          <cell r="N31">
            <v>9</v>
          </cell>
          <cell r="O31">
            <v>0.55555555555555558</v>
          </cell>
          <cell r="P31">
            <v>0</v>
          </cell>
          <cell r="Q31"/>
          <cell r="R31">
            <v>0</v>
          </cell>
          <cell r="S31">
            <v>5</v>
          </cell>
          <cell r="T31">
            <v>0</v>
          </cell>
          <cell r="U31">
            <v>0</v>
          </cell>
          <cell r="V31"/>
          <cell r="W31" t="str">
            <v>no</v>
          </cell>
          <cell r="X31">
            <v>0</v>
          </cell>
          <cell r="Y31"/>
          <cell r="Z31">
            <v>731.49599996907637</v>
          </cell>
          <cell r="AA31">
            <v>532964</v>
          </cell>
          <cell r="AB31">
            <v>1.3725054599730494E-3</v>
          </cell>
          <cell r="AC31">
            <v>-1</v>
          </cell>
          <cell r="AD31"/>
          <cell r="AE31"/>
          <cell r="AF31"/>
          <cell r="AG31"/>
          <cell r="AH31">
            <v>235</v>
          </cell>
          <cell r="AI31">
            <v>3</v>
          </cell>
          <cell r="AJ31"/>
          <cell r="AK31">
            <v>0</v>
          </cell>
          <cell r="AL31"/>
          <cell r="AM31"/>
          <cell r="AN31">
            <v>3</v>
          </cell>
          <cell r="AO31"/>
          <cell r="AP31" t="str">
            <v>0,01%-4,99% in meno</v>
          </cell>
          <cell r="AQ31">
            <v>1</v>
          </cell>
          <cell r="AR31"/>
          <cell r="AS31" t="str">
            <v>Nella Norma</v>
          </cell>
          <cell r="AT31">
            <v>0</v>
          </cell>
          <cell r="AU31">
            <v>12</v>
          </cell>
        </row>
        <row r="32">
          <cell r="B32">
            <v>530335</v>
          </cell>
          <cell r="C32" t="str">
            <v>CENTRO CARDIOLOGICO ROGLIANI S.A.S</v>
          </cell>
          <cell r="D32">
            <v>33</v>
          </cell>
          <cell r="E32" t="str">
            <v>CARDIOLOGIA</v>
          </cell>
          <cell r="F32"/>
          <cell r="G32" t="str">
            <v>&lt; 5%</v>
          </cell>
          <cell r="H32">
            <v>-1</v>
          </cell>
          <cell r="I32"/>
          <cell r="J32" t="str">
            <v>si</v>
          </cell>
          <cell r="K32">
            <v>3</v>
          </cell>
          <cell r="L32"/>
          <cell r="M32">
            <v>3</v>
          </cell>
          <cell r="N32">
            <v>4</v>
          </cell>
          <cell r="O32">
            <v>0.75</v>
          </cell>
          <cell r="P32">
            <v>0</v>
          </cell>
          <cell r="Q32"/>
          <cell r="R32">
            <v>1</v>
          </cell>
          <cell r="S32">
            <v>3</v>
          </cell>
          <cell r="T32">
            <v>0.33333333333333331</v>
          </cell>
          <cell r="U32">
            <v>1</v>
          </cell>
          <cell r="V32"/>
          <cell r="W32" t="str">
            <v>NO</v>
          </cell>
          <cell r="X32">
            <v>0</v>
          </cell>
          <cell r="Z32">
            <v>0</v>
          </cell>
          <cell r="AA32">
            <v>261303</v>
          </cell>
          <cell r="AB32">
            <v>0</v>
          </cell>
          <cell r="AC32">
            <v>-1</v>
          </cell>
          <cell r="AE32"/>
          <cell r="AF32"/>
          <cell r="AH32">
            <v>160</v>
          </cell>
          <cell r="AI32">
            <v>1</v>
          </cell>
          <cell r="AK32">
            <v>0</v>
          </cell>
          <cell r="AL32"/>
          <cell r="AM32"/>
          <cell r="AN32">
            <v>3</v>
          </cell>
          <cell r="AP32" t="str">
            <v>0,01%-4,99% in meno</v>
          </cell>
          <cell r="AQ32">
            <v>1</v>
          </cell>
          <cell r="AS32" t="str">
            <v>Nella Norma</v>
          </cell>
          <cell r="AT32">
            <v>0</v>
          </cell>
          <cell r="AU32">
            <v>7</v>
          </cell>
        </row>
        <row r="33">
          <cell r="B33">
            <v>530336</v>
          </cell>
          <cell r="C33" t="str">
            <v>C.C.C. - CENTRO CARDIOL CAMPANO SAS</v>
          </cell>
          <cell r="D33">
            <v>33</v>
          </cell>
          <cell r="E33" t="str">
            <v>CARDIOLOGIA</v>
          </cell>
          <cell r="F33"/>
          <cell r="G33" t="str">
            <v>&gt;50%</v>
          </cell>
          <cell r="H33">
            <v>3</v>
          </cell>
          <cell r="I33"/>
          <cell r="J33" t="str">
            <v>No</v>
          </cell>
          <cell r="K33">
            <v>-1</v>
          </cell>
          <cell r="L33"/>
          <cell r="M33">
            <v>4</v>
          </cell>
          <cell r="N33">
            <v>5</v>
          </cell>
          <cell r="O33">
            <v>0.8</v>
          </cell>
          <cell r="P33">
            <v>2</v>
          </cell>
          <cell r="Q33"/>
          <cell r="R33">
            <v>1</v>
          </cell>
          <cell r="S33">
            <v>4</v>
          </cell>
          <cell r="T33">
            <v>0.25</v>
          </cell>
          <cell r="U33">
            <v>1</v>
          </cell>
          <cell r="V33"/>
          <cell r="W33" t="str">
            <v>NO</v>
          </cell>
          <cell r="X33">
            <v>0</v>
          </cell>
          <cell r="Y33"/>
          <cell r="Z33">
            <v>0</v>
          </cell>
          <cell r="AA33">
            <v>234723</v>
          </cell>
          <cell r="AB33">
            <v>0</v>
          </cell>
          <cell r="AC33">
            <v>-1</v>
          </cell>
          <cell r="AD33"/>
          <cell r="AE33"/>
          <cell r="AF33"/>
          <cell r="AG33"/>
          <cell r="AH33">
            <v>239</v>
          </cell>
          <cell r="AI33">
            <v>3</v>
          </cell>
          <cell r="AJ33"/>
          <cell r="AK33">
            <v>0</v>
          </cell>
          <cell r="AL33"/>
          <cell r="AM33"/>
          <cell r="AN33">
            <v>3</v>
          </cell>
          <cell r="AO33"/>
          <cell r="AP33" t="str">
            <v>&gt;10% in meno</v>
          </cell>
          <cell r="AQ33">
            <v>0</v>
          </cell>
          <cell r="AR33"/>
          <cell r="AS33" t="str">
            <v>Nella Norma</v>
          </cell>
          <cell r="AT33">
            <v>0</v>
          </cell>
          <cell r="AU33">
            <v>10</v>
          </cell>
        </row>
        <row r="34">
          <cell r="B34">
            <v>530337</v>
          </cell>
          <cell r="C34" t="str">
            <v>CENTRO POLIDIAGNOSTICO PERSICO PRIMI S.R.L. - (CENTRO DI RIABILITAZIONE EX ART. 44)</v>
          </cell>
          <cell r="D34">
            <v>33</v>
          </cell>
          <cell r="E34" t="str">
            <v>CARDIOLOGIA</v>
          </cell>
          <cell r="F34"/>
          <cell r="G34" t="str">
            <v>&lt; 5%</v>
          </cell>
          <cell r="H34">
            <v>-1</v>
          </cell>
          <cell r="I34"/>
          <cell r="J34" t="str">
            <v>SI</v>
          </cell>
          <cell r="K34">
            <v>3</v>
          </cell>
          <cell r="L34"/>
          <cell r="M34">
            <v>5</v>
          </cell>
          <cell r="N34">
            <v>5</v>
          </cell>
          <cell r="O34">
            <v>1</v>
          </cell>
          <cell r="P34">
            <v>2</v>
          </cell>
          <cell r="Q34"/>
          <cell r="R34">
            <v>1</v>
          </cell>
          <cell r="S34">
            <v>5</v>
          </cell>
          <cell r="T34">
            <v>0.2</v>
          </cell>
          <cell r="U34">
            <v>1</v>
          </cell>
          <cell r="V34"/>
          <cell r="W34" t="str">
            <v>NO</v>
          </cell>
          <cell r="X34">
            <v>0</v>
          </cell>
          <cell r="Y34"/>
          <cell r="Z34">
            <v>0</v>
          </cell>
          <cell r="AA34">
            <v>85326</v>
          </cell>
          <cell r="AB34">
            <v>0</v>
          </cell>
          <cell r="AC34">
            <v>-1</v>
          </cell>
          <cell r="AD34"/>
          <cell r="AE34"/>
          <cell r="AF34"/>
          <cell r="AG34"/>
          <cell r="AH34">
            <v>113</v>
          </cell>
          <cell r="AI34">
            <v>-1</v>
          </cell>
          <cell r="AJ34"/>
          <cell r="AK34">
            <v>0</v>
          </cell>
          <cell r="AL34"/>
          <cell r="AM34"/>
          <cell r="AN34">
            <v>3</v>
          </cell>
          <cell r="AO34"/>
          <cell r="AP34" t="str">
            <v>&gt;10% in meno</v>
          </cell>
          <cell r="AQ34">
            <v>0</v>
          </cell>
          <cell r="AR34"/>
          <cell r="AS34" t="str">
            <v>Nella Norma</v>
          </cell>
          <cell r="AT34">
            <v>0</v>
          </cell>
          <cell r="AU34">
            <v>6</v>
          </cell>
        </row>
        <row r="35">
          <cell r="B35">
            <v>530340</v>
          </cell>
          <cell r="C35" t="str">
            <v>I.D.C.DI G. CANONICO GABRIELLA &amp; C. SAS</v>
          </cell>
          <cell r="D35">
            <v>33</v>
          </cell>
          <cell r="E35" t="str">
            <v>CARDIOLOGIA</v>
          </cell>
          <cell r="F35"/>
          <cell r="G35" t="str">
            <v>&gt;50%</v>
          </cell>
          <cell r="H35">
            <v>3</v>
          </cell>
          <cell r="I35"/>
          <cell r="J35" t="str">
            <v>si</v>
          </cell>
          <cell r="K35">
            <v>3</v>
          </cell>
          <cell r="L35"/>
          <cell r="M35">
            <v>5</v>
          </cell>
          <cell r="N35">
            <v>7</v>
          </cell>
          <cell r="O35">
            <v>0.7142857142857143</v>
          </cell>
          <cell r="P35">
            <v>0</v>
          </cell>
          <cell r="Q35"/>
          <cell r="R35">
            <v>5</v>
          </cell>
          <cell r="S35">
            <v>7</v>
          </cell>
          <cell r="T35">
            <v>0.7142857142857143</v>
          </cell>
          <cell r="U35">
            <v>2</v>
          </cell>
          <cell r="V35"/>
          <cell r="W35" t="str">
            <v>SI</v>
          </cell>
          <cell r="X35">
            <v>1</v>
          </cell>
          <cell r="Y35"/>
          <cell r="Z35">
            <v>0</v>
          </cell>
          <cell r="AA35">
            <v>217709</v>
          </cell>
          <cell r="AB35">
            <v>0</v>
          </cell>
          <cell r="AC35">
            <v>-1</v>
          </cell>
          <cell r="AD35"/>
          <cell r="AE35"/>
          <cell r="AF35"/>
          <cell r="AG35"/>
          <cell r="AH35">
            <v>160</v>
          </cell>
          <cell r="AI35">
            <v>1</v>
          </cell>
          <cell r="AJ35"/>
          <cell r="AK35">
            <v>0</v>
          </cell>
          <cell r="AL35"/>
          <cell r="AM35"/>
          <cell r="AN35">
            <v>3</v>
          </cell>
          <cell r="AO35"/>
          <cell r="AP35" t="str">
            <v>0,01%-4,99% in meno</v>
          </cell>
          <cell r="AQ35">
            <v>1</v>
          </cell>
          <cell r="AR35"/>
          <cell r="AS35" t="str">
            <v>Nella Norma</v>
          </cell>
          <cell r="AT35">
            <v>0</v>
          </cell>
          <cell r="AU35">
            <v>13</v>
          </cell>
        </row>
        <row r="36">
          <cell r="B36">
            <v>530342</v>
          </cell>
          <cell r="C36" t="str">
            <v>POLIAMBULATORIO TISANA SOCIETA' A RESPONSABILTA' LIMITATA</v>
          </cell>
          <cell r="D36">
            <v>33</v>
          </cell>
          <cell r="E36" t="str">
            <v>CARDIOLOGIA</v>
          </cell>
          <cell r="F36"/>
          <cell r="G36" t="str">
            <v>&gt;50%</v>
          </cell>
          <cell r="H36">
            <v>3</v>
          </cell>
          <cell r="I36"/>
          <cell r="J36" t="str">
            <v>SI</v>
          </cell>
          <cell r="K36">
            <v>3</v>
          </cell>
          <cell r="L36"/>
          <cell r="M36">
            <v>5</v>
          </cell>
          <cell r="N36">
            <v>7</v>
          </cell>
          <cell r="O36">
            <v>0.7142857142857143</v>
          </cell>
          <cell r="P36">
            <v>0</v>
          </cell>
          <cell r="Q36"/>
          <cell r="R36">
            <v>5</v>
          </cell>
          <cell r="S36">
            <v>7</v>
          </cell>
          <cell r="T36">
            <v>0.7142857142857143</v>
          </cell>
          <cell r="U36">
            <v>2</v>
          </cell>
          <cell r="V36"/>
          <cell r="W36" t="str">
            <v>No</v>
          </cell>
          <cell r="X36">
            <v>0</v>
          </cell>
          <cell r="Y36"/>
          <cell r="Z36">
            <v>0</v>
          </cell>
          <cell r="AA36">
            <v>241602</v>
          </cell>
          <cell r="AB36">
            <v>0</v>
          </cell>
          <cell r="AC36">
            <v>-1</v>
          </cell>
          <cell r="AD36"/>
          <cell r="AE36"/>
          <cell r="AF36"/>
          <cell r="AG36"/>
          <cell r="AH36">
            <v>138</v>
          </cell>
          <cell r="AI36">
            <v>0</v>
          </cell>
          <cell r="AJ36"/>
          <cell r="AK36">
            <v>0</v>
          </cell>
          <cell r="AL36"/>
          <cell r="AM36"/>
          <cell r="AN36">
            <v>3</v>
          </cell>
          <cell r="AO36"/>
          <cell r="AP36" t="str">
            <v>&gt;10% in meno</v>
          </cell>
          <cell r="AQ36">
            <v>0</v>
          </cell>
          <cell r="AR36"/>
          <cell r="AS36" t="str">
            <v>Nella Norma</v>
          </cell>
          <cell r="AT36">
            <v>0</v>
          </cell>
          <cell r="AU36">
            <v>10</v>
          </cell>
        </row>
        <row r="37">
          <cell r="B37">
            <v>530344</v>
          </cell>
          <cell r="C37" t="str">
            <v>GAUDIOSI MARIO &amp; F. S.N.C. DI INCALZA CLARA</v>
          </cell>
          <cell r="D37">
            <v>33</v>
          </cell>
          <cell r="E37" t="str">
            <v>CARDIOLOGIA</v>
          </cell>
          <cell r="F37"/>
          <cell r="G37" t="str">
            <v>&gt;50%</v>
          </cell>
          <cell r="H37">
            <v>3</v>
          </cell>
          <cell r="I37"/>
          <cell r="J37" t="str">
            <v>si</v>
          </cell>
          <cell r="K37">
            <v>3</v>
          </cell>
          <cell r="L37"/>
          <cell r="M37">
            <v>8</v>
          </cell>
          <cell r="N37">
            <v>8</v>
          </cell>
          <cell r="O37">
            <v>1</v>
          </cell>
          <cell r="P37">
            <v>2</v>
          </cell>
          <cell r="Q37"/>
          <cell r="R37">
            <v>7</v>
          </cell>
          <cell r="S37">
            <v>120</v>
          </cell>
          <cell r="T37">
            <v>5.8333333333333334E-2</v>
          </cell>
          <cell r="U37">
            <v>0</v>
          </cell>
          <cell r="V37"/>
          <cell r="W37" t="str">
            <v>SI</v>
          </cell>
          <cell r="X37">
            <v>1</v>
          </cell>
          <cell r="Y37"/>
          <cell r="Z37">
            <v>0</v>
          </cell>
          <cell r="AA37">
            <v>296691</v>
          </cell>
          <cell r="AB37">
            <v>0</v>
          </cell>
          <cell r="AC37">
            <v>-1</v>
          </cell>
          <cell r="AD37"/>
          <cell r="AE37"/>
          <cell r="AF37"/>
          <cell r="AG37"/>
          <cell r="AH37">
            <v>227</v>
          </cell>
          <cell r="AI37">
            <v>3</v>
          </cell>
          <cell r="AJ37"/>
          <cell r="AK37">
            <v>0</v>
          </cell>
          <cell r="AL37"/>
          <cell r="AM37"/>
          <cell r="AN37">
            <v>3</v>
          </cell>
          <cell r="AO37"/>
          <cell r="AP37" t="str">
            <v>&gt;10% in meno</v>
          </cell>
          <cell r="AQ37">
            <v>0</v>
          </cell>
          <cell r="AR37"/>
          <cell r="AS37" t="str">
            <v>Nella Norma</v>
          </cell>
          <cell r="AT37">
            <v>0</v>
          </cell>
          <cell r="AU37">
            <v>14</v>
          </cell>
        </row>
        <row r="38">
          <cell r="B38">
            <v>530346</v>
          </cell>
          <cell r="C38" t="str">
            <v>STUDIO CARDIOLOGICO CLINICO STRUMENTALE DR. GIUSEPPE E GAETANO ESPOSITO SAS</v>
          </cell>
          <cell r="D38">
            <v>33</v>
          </cell>
          <cell r="E38" t="str">
            <v>CARDIOLOGIA</v>
          </cell>
          <cell r="F38"/>
          <cell r="G38" t="str">
            <v>20 - 50%</v>
          </cell>
          <cell r="H38">
            <v>2</v>
          </cell>
          <cell r="I38"/>
          <cell r="J38" t="str">
            <v>no</v>
          </cell>
          <cell r="K38">
            <v>-1</v>
          </cell>
          <cell r="L38"/>
          <cell r="M38">
            <v>3</v>
          </cell>
          <cell r="N38">
            <v>3</v>
          </cell>
          <cell r="O38">
            <v>1</v>
          </cell>
          <cell r="P38">
            <v>2</v>
          </cell>
          <cell r="Q38"/>
          <cell r="R38">
            <v>3</v>
          </cell>
          <cell r="S38">
            <v>3</v>
          </cell>
          <cell r="T38">
            <v>1</v>
          </cell>
          <cell r="U38">
            <v>2</v>
          </cell>
          <cell r="V38"/>
          <cell r="W38" t="str">
            <v>NO</v>
          </cell>
          <cell r="X38">
            <v>0</v>
          </cell>
          <cell r="Y38"/>
          <cell r="Z38">
            <v>323.77999999793246</v>
          </cell>
          <cell r="AA38">
            <v>180164</v>
          </cell>
          <cell r="AB38">
            <v>1.7971403831949361E-3</v>
          </cell>
          <cell r="AC38">
            <v>-1</v>
          </cell>
          <cell r="AD38"/>
          <cell r="AE38"/>
          <cell r="AF38"/>
          <cell r="AG38"/>
          <cell r="AH38">
            <v>154</v>
          </cell>
          <cell r="AI38">
            <v>1</v>
          </cell>
          <cell r="AJ38"/>
          <cell r="AK38">
            <v>0</v>
          </cell>
          <cell r="AL38"/>
          <cell r="AM38"/>
          <cell r="AN38">
            <v>3</v>
          </cell>
          <cell r="AO38"/>
          <cell r="AP38" t="str">
            <v>0,01%-4,99% in meno</v>
          </cell>
          <cell r="AQ38">
            <v>1</v>
          </cell>
          <cell r="AR38"/>
          <cell r="AS38" t="str">
            <v>Nella Norma</v>
          </cell>
          <cell r="AT38">
            <v>0</v>
          </cell>
          <cell r="AU38">
            <v>9</v>
          </cell>
        </row>
        <row r="39">
          <cell r="B39">
            <v>530349</v>
          </cell>
          <cell r="C39" t="str">
            <v>AURICCHIO SAS DI UMBERTO AURICCHIO</v>
          </cell>
          <cell r="D39">
            <v>33</v>
          </cell>
          <cell r="E39" t="str">
            <v>CARDIOLOGIA</v>
          </cell>
          <cell r="F39"/>
          <cell r="G39" t="str">
            <v>20 - 50%</v>
          </cell>
          <cell r="H39">
            <v>2</v>
          </cell>
          <cell r="I39"/>
          <cell r="J39" t="str">
            <v>SI</v>
          </cell>
          <cell r="K39">
            <v>3</v>
          </cell>
          <cell r="L39"/>
          <cell r="M39">
            <v>3</v>
          </cell>
          <cell r="N39">
            <v>6</v>
          </cell>
          <cell r="O39">
            <v>0.5</v>
          </cell>
          <cell r="P39">
            <v>0</v>
          </cell>
          <cell r="Q39"/>
          <cell r="R39">
            <v>1</v>
          </cell>
          <cell r="S39">
            <v>3</v>
          </cell>
          <cell r="T39">
            <v>0.33333333333333331</v>
          </cell>
          <cell r="U39">
            <v>1</v>
          </cell>
          <cell r="V39"/>
          <cell r="W39" t="str">
            <v>No</v>
          </cell>
          <cell r="X39">
            <v>0</v>
          </cell>
          <cell r="Y39"/>
          <cell r="Z39">
            <v>0</v>
          </cell>
          <cell r="AA39">
            <v>390808</v>
          </cell>
          <cell r="AB39">
            <v>0</v>
          </cell>
          <cell r="AC39">
            <v>-1</v>
          </cell>
          <cell r="AD39"/>
          <cell r="AE39"/>
          <cell r="AF39"/>
          <cell r="AG39"/>
          <cell r="AH39">
            <v>229</v>
          </cell>
          <cell r="AI39">
            <v>3</v>
          </cell>
          <cell r="AJ39"/>
          <cell r="AK39">
            <v>0</v>
          </cell>
          <cell r="AL39"/>
          <cell r="AM39"/>
          <cell r="AN39">
            <v>3</v>
          </cell>
          <cell r="AO39"/>
          <cell r="AP39" t="str">
            <v>&gt;10% in meno</v>
          </cell>
          <cell r="AQ39">
            <v>0</v>
          </cell>
          <cell r="AR39"/>
          <cell r="AS39" t="str">
            <v>Nella Norma</v>
          </cell>
          <cell r="AT39">
            <v>0</v>
          </cell>
          <cell r="AU39">
            <v>11</v>
          </cell>
        </row>
        <row r="40">
          <cell r="B40">
            <v>530435</v>
          </cell>
          <cell r="C40" t="str">
            <v>DIAGNOSTICA CARDIOLOGICA DI ROMEO DOMENICO &amp; C. SAS</v>
          </cell>
          <cell r="D40">
            <v>33</v>
          </cell>
          <cell r="E40" t="str">
            <v>CARDIOLOGIA</v>
          </cell>
          <cell r="F40"/>
          <cell r="G40" t="str">
            <v>20 - 50%</v>
          </cell>
          <cell r="H40">
            <v>2</v>
          </cell>
          <cell r="I40"/>
          <cell r="J40" t="str">
            <v>SI</v>
          </cell>
          <cell r="K40">
            <v>3</v>
          </cell>
          <cell r="L40"/>
          <cell r="M40">
            <v>2</v>
          </cell>
          <cell r="N40">
            <v>6</v>
          </cell>
          <cell r="O40">
            <v>0.33333333333333331</v>
          </cell>
          <cell r="P40">
            <v>0</v>
          </cell>
          <cell r="Q40"/>
          <cell r="R40">
            <v>1</v>
          </cell>
          <cell r="S40">
            <v>2</v>
          </cell>
          <cell r="T40">
            <v>0.5</v>
          </cell>
          <cell r="U40">
            <v>1</v>
          </cell>
          <cell r="V40"/>
          <cell r="W40" t="str">
            <v>NO</v>
          </cell>
          <cell r="X40">
            <v>0</v>
          </cell>
          <cell r="Y40"/>
          <cell r="Z40">
            <v>0</v>
          </cell>
          <cell r="AA40">
            <v>422367</v>
          </cell>
          <cell r="AB40">
            <v>0</v>
          </cell>
          <cell r="AC40">
            <v>-1</v>
          </cell>
          <cell r="AD40"/>
          <cell r="AE40"/>
          <cell r="AF40"/>
          <cell r="AG40"/>
          <cell r="AH40">
            <v>248</v>
          </cell>
          <cell r="AI40">
            <v>3</v>
          </cell>
          <cell r="AJ40"/>
          <cell r="AK40">
            <v>0</v>
          </cell>
          <cell r="AL40"/>
          <cell r="AM40"/>
          <cell r="AN40">
            <v>3</v>
          </cell>
          <cell r="AO40"/>
          <cell r="AP40" t="str">
            <v>&gt;10% in meno</v>
          </cell>
          <cell r="AQ40">
            <v>0</v>
          </cell>
          <cell r="AR40"/>
          <cell r="AS40" t="str">
            <v>Nella Norma</v>
          </cell>
          <cell r="AT40">
            <v>0</v>
          </cell>
          <cell r="AU40">
            <v>11</v>
          </cell>
        </row>
        <row r="41">
          <cell r="B41">
            <v>530437</v>
          </cell>
          <cell r="C41" t="str">
            <v>CARDIOLOGY SRL</v>
          </cell>
          <cell r="D41">
            <v>33</v>
          </cell>
          <cell r="E41" t="str">
            <v>CARDIOLOGIA</v>
          </cell>
          <cell r="F41"/>
          <cell r="G41" t="str">
            <v>&gt;50%</v>
          </cell>
          <cell r="H41">
            <v>3</v>
          </cell>
          <cell r="I41"/>
          <cell r="J41" t="str">
            <v>SI</v>
          </cell>
          <cell r="K41">
            <v>3</v>
          </cell>
          <cell r="L41"/>
          <cell r="M41">
            <v>2</v>
          </cell>
          <cell r="N41">
            <v>7</v>
          </cell>
          <cell r="O41">
            <v>0.2857142857142857</v>
          </cell>
          <cell r="P41">
            <v>0</v>
          </cell>
          <cell r="Q41"/>
          <cell r="R41">
            <v>1</v>
          </cell>
          <cell r="S41">
            <v>2</v>
          </cell>
          <cell r="T41">
            <v>0.5</v>
          </cell>
          <cell r="U41">
            <v>1</v>
          </cell>
          <cell r="V41"/>
          <cell r="W41" t="str">
            <v xml:space="preserve">NO </v>
          </cell>
          <cell r="X41">
            <v>0</v>
          </cell>
          <cell r="Y41"/>
          <cell r="Z41">
            <v>5952.2379999931973</v>
          </cell>
          <cell r="AA41">
            <v>355184</v>
          </cell>
          <cell r="AB41">
            <v>1.6758181674831066E-2</v>
          </cell>
          <cell r="AC41">
            <v>0</v>
          </cell>
          <cell r="AD41"/>
          <cell r="AE41"/>
          <cell r="AF41"/>
          <cell r="AG41"/>
          <cell r="AH41">
            <v>212</v>
          </cell>
          <cell r="AI41">
            <v>3</v>
          </cell>
          <cell r="AJ41"/>
          <cell r="AK41">
            <v>0</v>
          </cell>
          <cell r="AL41"/>
          <cell r="AM41"/>
          <cell r="AN41">
            <v>3</v>
          </cell>
          <cell r="AO41"/>
          <cell r="AP41" t="str">
            <v>&gt;10% in meno</v>
          </cell>
          <cell r="AQ41">
            <v>0</v>
          </cell>
          <cell r="AR41"/>
          <cell r="AS41" t="str">
            <v>Nella Norma</v>
          </cell>
          <cell r="AT41">
            <v>0</v>
          </cell>
          <cell r="AU41">
            <v>13</v>
          </cell>
        </row>
        <row r="42">
          <cell r="B42">
            <v>530446</v>
          </cell>
          <cell r="C42" t="str">
            <v>CENTRO CARDIOLOGICO CARDIOCAP DI LUCA GIORDANO S.A.S.</v>
          </cell>
          <cell r="D42">
            <v>33</v>
          </cell>
          <cell r="E42" t="str">
            <v>CARDIOLOGIA</v>
          </cell>
          <cell r="F42"/>
          <cell r="G42" t="str">
            <v>&gt;50%</v>
          </cell>
          <cell r="H42">
            <v>3</v>
          </cell>
          <cell r="I42"/>
          <cell r="J42" t="str">
            <v>SI</v>
          </cell>
          <cell r="K42">
            <v>3</v>
          </cell>
          <cell r="L42"/>
          <cell r="M42">
            <v>1</v>
          </cell>
          <cell r="N42">
            <v>2</v>
          </cell>
          <cell r="O42">
            <v>0.5</v>
          </cell>
          <cell r="P42">
            <v>0</v>
          </cell>
          <cell r="Q42"/>
          <cell r="R42">
            <v>1</v>
          </cell>
          <cell r="S42">
            <v>1</v>
          </cell>
          <cell r="T42">
            <v>1</v>
          </cell>
          <cell r="U42">
            <v>2</v>
          </cell>
          <cell r="V42"/>
          <cell r="W42" t="str">
            <v>NO</v>
          </cell>
          <cell r="X42">
            <v>0</v>
          </cell>
          <cell r="Y42"/>
          <cell r="Z42">
            <v>0</v>
          </cell>
          <cell r="AA42">
            <v>159096</v>
          </cell>
          <cell r="AB42">
            <v>0</v>
          </cell>
          <cell r="AC42">
            <v>-1</v>
          </cell>
          <cell r="AD42"/>
          <cell r="AE42"/>
          <cell r="AF42"/>
          <cell r="AG42"/>
          <cell r="AH42">
            <v>177</v>
          </cell>
          <cell r="AI42">
            <v>1</v>
          </cell>
          <cell r="AJ42"/>
          <cell r="AK42">
            <v>0</v>
          </cell>
          <cell r="AL42"/>
          <cell r="AM42"/>
          <cell r="AN42">
            <v>3</v>
          </cell>
          <cell r="AO42"/>
          <cell r="AP42" t="str">
            <v>0,01%-4,99% in meno</v>
          </cell>
          <cell r="AQ42">
            <v>1</v>
          </cell>
          <cell r="AR42"/>
          <cell r="AS42" t="str">
            <v>Nella Norma</v>
          </cell>
          <cell r="AT42">
            <v>0</v>
          </cell>
          <cell r="AU42">
            <v>12</v>
          </cell>
        </row>
        <row r="43">
          <cell r="B43" t="str">
            <v>AMB384</v>
          </cell>
          <cell r="C43" t="str">
            <v>CENTRO MULTIMEDICO AMBROSIO SRL</v>
          </cell>
          <cell r="D43">
            <v>33</v>
          </cell>
          <cell r="E43" t="str">
            <v>CARDIOLOGIA</v>
          </cell>
          <cell r="F43"/>
          <cell r="G43" t="str">
            <v>&gt;50%</v>
          </cell>
          <cell r="H43">
            <v>3</v>
          </cell>
          <cell r="I43"/>
          <cell r="J43" t="str">
            <v>SI</v>
          </cell>
          <cell r="K43">
            <v>3</v>
          </cell>
          <cell r="L43"/>
          <cell r="M43">
            <v>5</v>
          </cell>
          <cell r="N43">
            <v>11</v>
          </cell>
          <cell r="O43">
            <v>0.45454545454545453</v>
          </cell>
          <cell r="P43">
            <v>0</v>
          </cell>
          <cell r="Q43"/>
          <cell r="R43">
            <v>2</v>
          </cell>
          <cell r="S43">
            <v>6</v>
          </cell>
          <cell r="T43">
            <v>0.33333333333333331</v>
          </cell>
          <cell r="U43">
            <v>1</v>
          </cell>
          <cell r="V43"/>
          <cell r="W43" t="str">
            <v>no</v>
          </cell>
          <cell r="X43">
            <v>0</v>
          </cell>
          <cell r="Y43"/>
          <cell r="Z43">
            <v>0</v>
          </cell>
          <cell r="AA43">
            <v>450252</v>
          </cell>
          <cell r="AB43">
            <v>0</v>
          </cell>
          <cell r="AC43">
            <v>-1</v>
          </cell>
          <cell r="AD43"/>
          <cell r="AE43"/>
          <cell r="AF43"/>
          <cell r="AG43"/>
          <cell r="AH43">
            <v>225</v>
          </cell>
          <cell r="AI43">
            <v>3</v>
          </cell>
          <cell r="AJ43"/>
          <cell r="AK43">
            <v>0</v>
          </cell>
          <cell r="AL43"/>
          <cell r="AM43"/>
          <cell r="AN43">
            <v>3</v>
          </cell>
          <cell r="AO43"/>
          <cell r="AP43" t="str">
            <v>0,01%-4,99% in meno</v>
          </cell>
          <cell r="AQ43">
            <v>1</v>
          </cell>
          <cell r="AR43"/>
          <cell r="AS43" t="str">
            <v>Nella Norma</v>
          </cell>
          <cell r="AT43">
            <v>0</v>
          </cell>
          <cell r="AU43">
            <v>13</v>
          </cell>
        </row>
        <row r="44">
          <cell r="B44" t="str">
            <v>AMB072</v>
          </cell>
          <cell r="C44" t="str">
            <v>DISTRETTO 24 - C.DI CURA VILLA ANGELA SRL</v>
          </cell>
          <cell r="D44">
            <v>24</v>
          </cell>
          <cell r="E44" t="str">
            <v>CARDIOLOGIA</v>
          </cell>
          <cell r="F44"/>
          <cell r="G44" t="str">
            <v>20 - 50%</v>
          </cell>
          <cell r="H44">
            <v>2</v>
          </cell>
          <cell r="I44"/>
          <cell r="J44" t="str">
            <v>si</v>
          </cell>
          <cell r="K44">
            <v>3</v>
          </cell>
          <cell r="L44"/>
          <cell r="M44">
            <v>3</v>
          </cell>
          <cell r="N44">
            <v>4</v>
          </cell>
          <cell r="O44">
            <v>0.75</v>
          </cell>
          <cell r="P44">
            <v>0</v>
          </cell>
          <cell r="Q44"/>
          <cell r="R44">
            <v>3</v>
          </cell>
          <cell r="S44">
            <v>4</v>
          </cell>
          <cell r="T44">
            <v>0.75</v>
          </cell>
          <cell r="U44">
            <v>2</v>
          </cell>
          <cell r="V44"/>
          <cell r="W44" t="str">
            <v>no</v>
          </cell>
          <cell r="X44">
            <v>0</v>
          </cell>
          <cell r="Z44">
            <v>7878.9769999992241</v>
          </cell>
          <cell r="AA44">
            <v>143623</v>
          </cell>
          <cell r="AB44">
            <v>5.4858741287949868E-2</v>
          </cell>
          <cell r="AC44">
            <v>0</v>
          </cell>
          <cell r="AE44"/>
          <cell r="AF44"/>
          <cell r="AH44">
            <v>199</v>
          </cell>
          <cell r="AI44">
            <v>2</v>
          </cell>
          <cell r="AK44">
            <v>0</v>
          </cell>
          <cell r="AL44"/>
          <cell r="AM44"/>
          <cell r="AN44">
            <v>3</v>
          </cell>
          <cell r="AP44" t="str">
            <v>&gt;10% in meno</v>
          </cell>
          <cell r="AQ44">
            <v>0</v>
          </cell>
          <cell r="AS44" t="str">
            <v>Nella Norma</v>
          </cell>
          <cell r="AT44">
            <v>0</v>
          </cell>
          <cell r="AU44">
            <v>12</v>
          </cell>
        </row>
        <row r="45">
          <cell r="B45" t="str">
            <v>AMB522</v>
          </cell>
          <cell r="C45" t="str">
            <v>Ist. Diagn. VARELLI Leopardi Srl (ex 450436)</v>
          </cell>
          <cell r="D45">
            <v>25</v>
          </cell>
          <cell r="E45" t="str">
            <v>CARDIOLOGIA</v>
          </cell>
          <cell r="F45" t="str">
            <v>Non accreditato 2022</v>
          </cell>
          <cell r="G45"/>
          <cell r="H45"/>
          <cell r="J45"/>
          <cell r="K45"/>
          <cell r="M45"/>
          <cell r="N45"/>
          <cell r="O45">
            <v>0</v>
          </cell>
          <cell r="P45">
            <v>0</v>
          </cell>
          <cell r="R45"/>
          <cell r="S45"/>
          <cell r="T45">
            <v>0</v>
          </cell>
          <cell r="U45">
            <v>0</v>
          </cell>
          <cell r="W45"/>
          <cell r="X45"/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/>
          <cell r="AF45"/>
          <cell r="AH45">
            <v>0</v>
          </cell>
          <cell r="AI45">
            <v>0</v>
          </cell>
          <cell r="AK45">
            <v>0</v>
          </cell>
          <cell r="AL45"/>
          <cell r="AM45"/>
          <cell r="AN45">
            <v>0</v>
          </cell>
          <cell r="AP45" t="str">
            <v>&gt;10% in meno</v>
          </cell>
          <cell r="AQ45">
            <v>0</v>
          </cell>
          <cell r="AS45" t="str">
            <v>Nella Norma</v>
          </cell>
          <cell r="AT45">
            <v>0</v>
          </cell>
          <cell r="AU45">
            <v>0</v>
          </cell>
        </row>
      </sheetData>
      <sheetData sheetId="1"/>
      <sheetData sheetId="2">
        <row r="3">
          <cell r="B3">
            <v>440003</v>
          </cell>
          <cell r="C3" t="str">
            <v>ISTITUTO CARDIOLOGICO MEDITERRANEO S.R.L.</v>
          </cell>
          <cell r="D3">
            <v>24</v>
          </cell>
          <cell r="E3" t="str">
            <v>Cardiologia</v>
          </cell>
          <cell r="F3"/>
          <cell r="G3" t="str">
            <v>20-50%</v>
          </cell>
          <cell r="H3">
            <v>2</v>
          </cell>
          <cell r="J3" t="str">
            <v>SI</v>
          </cell>
          <cell r="K3">
            <v>3</v>
          </cell>
          <cell r="L3"/>
          <cell r="M3">
            <v>3</v>
          </cell>
          <cell r="N3">
            <v>3</v>
          </cell>
          <cell r="O3">
            <v>1</v>
          </cell>
          <cell r="P3">
            <v>2</v>
          </cell>
          <cell r="Q3"/>
          <cell r="R3">
            <v>1</v>
          </cell>
          <cell r="S3">
            <v>3</v>
          </cell>
          <cell r="T3">
            <v>0.33333333333333331</v>
          </cell>
          <cell r="U3">
            <v>1</v>
          </cell>
          <cell r="V3"/>
          <cell r="W3" t="str">
            <v>NO</v>
          </cell>
          <cell r="X3">
            <v>0</v>
          </cell>
          <cell r="Z3">
            <v>2135.8380000013276</v>
          </cell>
          <cell r="AA3">
            <v>252182</v>
          </cell>
          <cell r="AB3">
            <v>8.4694308079138383E-3</v>
          </cell>
          <cell r="AC3">
            <v>0</v>
          </cell>
          <cell r="AE3"/>
          <cell r="AF3"/>
          <cell r="AG3"/>
          <cell r="AH3">
            <v>237</v>
          </cell>
          <cell r="AI3">
            <v>3</v>
          </cell>
          <cell r="AK3"/>
          <cell r="AL3"/>
          <cell r="AM3"/>
          <cell r="AN3">
            <v>3</v>
          </cell>
          <cell r="AO3"/>
          <cell r="AP3" t="str">
            <v>0,01%-4,99% in meno</v>
          </cell>
          <cell r="AQ3">
            <v>1</v>
          </cell>
          <cell r="AR3"/>
          <cell r="AS3" t="str">
            <v>Nella norma</v>
          </cell>
          <cell r="AT3">
            <v>0</v>
          </cell>
          <cell r="AU3">
            <v>15</v>
          </cell>
        </row>
        <row r="4">
          <cell r="B4">
            <v>440018</v>
          </cell>
          <cell r="C4" t="str">
            <v>EMINA SRL (ex 510251 Studio Iaccarino)</v>
          </cell>
          <cell r="D4">
            <v>24</v>
          </cell>
          <cell r="E4" t="str">
            <v>Cardiologia</v>
          </cell>
          <cell r="F4"/>
          <cell r="G4" t="str">
            <v>&gt;50%</v>
          </cell>
          <cell r="H4">
            <v>3</v>
          </cell>
          <cell r="I4">
            <v>3</v>
          </cell>
          <cell r="J4" t="str">
            <v>SI</v>
          </cell>
          <cell r="K4">
            <v>3</v>
          </cell>
          <cell r="L4">
            <v>3</v>
          </cell>
          <cell r="M4">
            <v>1</v>
          </cell>
          <cell r="N4">
            <v>2</v>
          </cell>
          <cell r="O4">
            <v>0.5</v>
          </cell>
          <cell r="P4">
            <v>0</v>
          </cell>
          <cell r="Q4">
            <v>0</v>
          </cell>
          <cell r="R4">
            <v>1</v>
          </cell>
          <cell r="S4">
            <v>1</v>
          </cell>
          <cell r="T4">
            <v>1</v>
          </cell>
          <cell r="U4">
            <v>2</v>
          </cell>
          <cell r="V4">
            <v>2</v>
          </cell>
          <cell r="W4" t="str">
            <v>SI</v>
          </cell>
          <cell r="X4">
            <v>1</v>
          </cell>
          <cell r="Y4"/>
          <cell r="Z4">
            <v>0</v>
          </cell>
          <cell r="AA4">
            <v>51804</v>
          </cell>
          <cell r="AB4">
            <v>0</v>
          </cell>
          <cell r="AC4">
            <v>-1</v>
          </cell>
          <cell r="AD4"/>
          <cell r="AE4"/>
          <cell r="AF4"/>
          <cell r="AG4"/>
          <cell r="AH4">
            <v>96</v>
          </cell>
          <cell r="AI4">
            <v>-1</v>
          </cell>
          <cell r="AJ4"/>
          <cell r="AK4"/>
          <cell r="AL4"/>
          <cell r="AM4"/>
          <cell r="AN4">
            <v>3</v>
          </cell>
          <cell r="AO4"/>
          <cell r="AP4" t="str">
            <v>&gt;10% in meno</v>
          </cell>
          <cell r="AQ4">
            <v>0</v>
          </cell>
          <cell r="AR4"/>
          <cell r="AS4" t="str">
            <v>Nella norma</v>
          </cell>
          <cell r="AT4">
            <v>0</v>
          </cell>
          <cell r="AU4">
            <v>10</v>
          </cell>
        </row>
        <row r="5">
          <cell r="B5">
            <v>440076</v>
          </cell>
          <cell r="C5" t="str">
            <v>CLINICA MEDITERRANEA SPA  (LABORATORIO DI ANALISI)</v>
          </cell>
          <cell r="D5">
            <v>24</v>
          </cell>
          <cell r="E5" t="str">
            <v>Cardiologia</v>
          </cell>
          <cell r="F5"/>
          <cell r="G5" t="str">
            <v>20-50%</v>
          </cell>
          <cell r="H5">
            <v>2</v>
          </cell>
          <cell r="J5" t="str">
            <v>SI</v>
          </cell>
          <cell r="K5">
            <v>3</v>
          </cell>
          <cell r="L5"/>
          <cell r="M5">
            <v>4</v>
          </cell>
          <cell r="N5">
            <v>6</v>
          </cell>
          <cell r="O5">
            <v>0.66666666666666663</v>
          </cell>
          <cell r="P5">
            <v>0</v>
          </cell>
          <cell r="Q5"/>
          <cell r="R5">
            <v>4</v>
          </cell>
          <cell r="S5">
            <v>4</v>
          </cell>
          <cell r="T5">
            <v>1</v>
          </cell>
          <cell r="U5">
            <v>2</v>
          </cell>
          <cell r="V5"/>
          <cell r="W5" t="str">
            <v>SI</v>
          </cell>
          <cell r="X5">
            <v>1</v>
          </cell>
          <cell r="Z5">
            <v>16368.321000000549</v>
          </cell>
          <cell r="AA5">
            <v>39356.918999999994</v>
          </cell>
          <cell r="AB5">
            <v>0.41589436917052758</v>
          </cell>
          <cell r="AC5">
            <v>3</v>
          </cell>
          <cell r="AE5"/>
          <cell r="AF5"/>
          <cell r="AG5"/>
          <cell r="AH5">
            <v>162</v>
          </cell>
          <cell r="AI5">
            <v>1</v>
          </cell>
          <cell r="AK5"/>
          <cell r="AL5"/>
          <cell r="AM5"/>
          <cell r="AN5">
            <v>3</v>
          </cell>
          <cell r="AO5"/>
          <cell r="AP5" t="str">
            <v>&gt;10% in meno</v>
          </cell>
          <cell r="AQ5">
            <v>0</v>
          </cell>
          <cell r="AR5"/>
          <cell r="AS5" t="str">
            <v>Nella norma</v>
          </cell>
          <cell r="AT5">
            <v>0</v>
          </cell>
          <cell r="AU5">
            <v>15</v>
          </cell>
        </row>
        <row r="6">
          <cell r="B6">
            <v>450046</v>
          </cell>
          <cell r="C6" t="str">
            <v>CLINIC CENTER S.P.A. - (CENTRO DI RIABILITAZIONE EX ART. 44 )</v>
          </cell>
          <cell r="D6">
            <v>25</v>
          </cell>
          <cell r="E6" t="str">
            <v>Cardiologia</v>
          </cell>
          <cell r="F6"/>
          <cell r="G6" t="str">
            <v>20-50%</v>
          </cell>
          <cell r="H6">
            <v>2</v>
          </cell>
          <cell r="J6"/>
          <cell r="K6"/>
          <cell r="L6"/>
          <cell r="M6"/>
          <cell r="N6"/>
          <cell r="O6">
            <v>0</v>
          </cell>
          <cell r="P6">
            <v>0</v>
          </cell>
          <cell r="Q6"/>
          <cell r="R6"/>
          <cell r="S6"/>
          <cell r="T6">
            <v>0</v>
          </cell>
          <cell r="U6">
            <v>0</v>
          </cell>
          <cell r="V6"/>
          <cell r="W6"/>
          <cell r="X6"/>
          <cell r="Z6">
            <v>0</v>
          </cell>
          <cell r="AA6">
            <v>204811</v>
          </cell>
          <cell r="AB6">
            <v>0</v>
          </cell>
          <cell r="AC6">
            <v>-1</v>
          </cell>
          <cell r="AE6"/>
          <cell r="AF6"/>
          <cell r="AG6"/>
          <cell r="AH6">
            <v>171</v>
          </cell>
          <cell r="AI6">
            <v>1</v>
          </cell>
          <cell r="AK6"/>
          <cell r="AL6"/>
          <cell r="AM6"/>
          <cell r="AN6">
            <v>3</v>
          </cell>
          <cell r="AO6"/>
          <cell r="AP6" t="str">
            <v>&gt;10% in meno</v>
          </cell>
          <cell r="AQ6">
            <v>0</v>
          </cell>
          <cell r="AR6"/>
          <cell r="AS6" t="str">
            <v>Nella norma</v>
          </cell>
          <cell r="AT6">
            <v>0</v>
          </cell>
          <cell r="AU6">
            <v>5</v>
          </cell>
        </row>
        <row r="7">
          <cell r="B7">
            <v>450057</v>
          </cell>
          <cell r="C7" t="str">
            <v>CENTRO DI CARDIOLOGIA PREVENTIVA DEL PROF. L. D'ANDREA S.R.L.</v>
          </cell>
          <cell r="D7">
            <v>25</v>
          </cell>
          <cell r="E7" t="str">
            <v>Cardiologia</v>
          </cell>
          <cell r="F7"/>
          <cell r="G7" t="str">
            <v>&lt; 5%</v>
          </cell>
          <cell r="H7">
            <v>-1</v>
          </cell>
          <cell r="I7"/>
          <cell r="J7" t="str">
            <v>SI</v>
          </cell>
          <cell r="K7">
            <v>3</v>
          </cell>
          <cell r="L7"/>
          <cell r="M7">
            <v>3</v>
          </cell>
          <cell r="N7">
            <v>6</v>
          </cell>
          <cell r="O7">
            <v>0.5</v>
          </cell>
          <cell r="P7">
            <v>0</v>
          </cell>
          <cell r="Q7"/>
          <cell r="R7">
            <v>2</v>
          </cell>
          <cell r="S7">
            <v>3</v>
          </cell>
          <cell r="T7">
            <v>0.66666666666666663</v>
          </cell>
          <cell r="U7">
            <v>1</v>
          </cell>
          <cell r="V7"/>
          <cell r="W7" t="str">
            <v>NO</v>
          </cell>
          <cell r="X7">
            <v>0</v>
          </cell>
          <cell r="Y7"/>
          <cell r="Z7">
            <v>1022.3959999978542</v>
          </cell>
          <cell r="AA7">
            <v>209699</v>
          </cell>
          <cell r="AB7">
            <v>4.8755406558822611E-3</v>
          </cell>
          <cell r="AC7">
            <v>0</v>
          </cell>
          <cell r="AD7"/>
          <cell r="AE7"/>
          <cell r="AF7"/>
          <cell r="AG7"/>
          <cell r="AH7">
            <v>200</v>
          </cell>
          <cell r="AI7">
            <v>3</v>
          </cell>
          <cell r="AJ7"/>
          <cell r="AK7"/>
          <cell r="AL7"/>
          <cell r="AM7"/>
          <cell r="AN7">
            <v>3</v>
          </cell>
          <cell r="AO7"/>
          <cell r="AP7" t="str">
            <v>0,01%-4,99% in meno</v>
          </cell>
          <cell r="AQ7">
            <v>1</v>
          </cell>
          <cell r="AR7"/>
          <cell r="AS7" t="str">
            <v>Nella norma</v>
          </cell>
          <cell r="AT7">
            <v>0</v>
          </cell>
          <cell r="AU7">
            <v>10</v>
          </cell>
        </row>
        <row r="8">
          <cell r="B8">
            <v>450060</v>
          </cell>
          <cell r="C8" t="str">
            <v>CENTRO CARDIOLOGICO NARDI S.A.S.</v>
          </cell>
          <cell r="D8">
            <v>25</v>
          </cell>
          <cell r="E8" t="str">
            <v>Cardiologia</v>
          </cell>
          <cell r="F8"/>
          <cell r="G8" t="str">
            <v>20-50%</v>
          </cell>
          <cell r="H8">
            <v>2</v>
          </cell>
          <cell r="I8"/>
          <cell r="J8" t="str">
            <v>si</v>
          </cell>
          <cell r="K8">
            <v>3</v>
          </cell>
          <cell r="L8"/>
          <cell r="M8">
            <v>4</v>
          </cell>
          <cell r="N8">
            <v>9</v>
          </cell>
          <cell r="O8">
            <v>0.44444444444444442</v>
          </cell>
          <cell r="P8">
            <v>0</v>
          </cell>
          <cell r="Q8"/>
          <cell r="R8">
            <v>3</v>
          </cell>
          <cell r="S8">
            <v>4</v>
          </cell>
          <cell r="T8">
            <v>0.75</v>
          </cell>
          <cell r="U8">
            <v>2</v>
          </cell>
          <cell r="V8"/>
          <cell r="W8" t="str">
            <v>no</v>
          </cell>
          <cell r="X8">
            <v>0</v>
          </cell>
          <cell r="Z8">
            <v>0</v>
          </cell>
          <cell r="AA8">
            <v>104385.86600000151</v>
          </cell>
          <cell r="AB8">
            <v>0</v>
          </cell>
          <cell r="AC8">
            <v>-1</v>
          </cell>
          <cell r="AE8"/>
          <cell r="AF8"/>
          <cell r="AG8"/>
          <cell r="AH8">
            <v>131</v>
          </cell>
          <cell r="AI8">
            <v>0</v>
          </cell>
          <cell r="AK8"/>
          <cell r="AL8"/>
          <cell r="AM8"/>
          <cell r="AN8">
            <v>3</v>
          </cell>
          <cell r="AO8"/>
          <cell r="AP8" t="str">
            <v>&gt;10% in meno</v>
          </cell>
          <cell r="AQ8">
            <v>0</v>
          </cell>
          <cell r="AR8"/>
          <cell r="AS8" t="str">
            <v>Nella norma</v>
          </cell>
          <cell r="AT8">
            <v>0</v>
          </cell>
          <cell r="AU8">
            <v>9</v>
          </cell>
        </row>
        <row r="9">
          <cell r="B9">
            <v>460090</v>
          </cell>
          <cell r="C9" t="str">
            <v>CARDIO VASCULAR CENTER S.A.S. DI A. VECCHIONI</v>
          </cell>
          <cell r="D9">
            <v>26</v>
          </cell>
          <cell r="E9" t="str">
            <v>Cardiologia</v>
          </cell>
          <cell r="F9"/>
          <cell r="G9" t="str">
            <v>&gt;50%</v>
          </cell>
          <cell r="H9">
            <v>3</v>
          </cell>
          <cell r="I9"/>
          <cell r="J9" t="str">
            <v>si</v>
          </cell>
          <cell r="K9">
            <v>3</v>
          </cell>
          <cell r="L9"/>
          <cell r="M9">
            <v>1</v>
          </cell>
          <cell r="N9">
            <v>6</v>
          </cell>
          <cell r="O9">
            <v>0.16666666666666666</v>
          </cell>
          <cell r="P9">
            <v>0</v>
          </cell>
          <cell r="Q9"/>
          <cell r="R9">
            <v>0</v>
          </cell>
          <cell r="S9">
            <v>1</v>
          </cell>
          <cell r="T9">
            <v>0</v>
          </cell>
          <cell r="U9">
            <v>0</v>
          </cell>
          <cell r="V9"/>
          <cell r="W9" t="str">
            <v>no</v>
          </cell>
          <cell r="X9">
            <v>0</v>
          </cell>
          <cell r="Y9"/>
          <cell r="Z9">
            <v>1535.6700000019337</v>
          </cell>
          <cell r="AA9">
            <v>151976.49399999855</v>
          </cell>
          <cell r="AB9">
            <v>1.0104654736948651E-2</v>
          </cell>
          <cell r="AC9">
            <v>0</v>
          </cell>
          <cell r="AD9"/>
          <cell r="AE9"/>
          <cell r="AF9"/>
          <cell r="AG9"/>
          <cell r="AH9">
            <v>149</v>
          </cell>
          <cell r="AI9">
            <v>0</v>
          </cell>
          <cell r="AJ9"/>
          <cell r="AK9"/>
          <cell r="AL9"/>
          <cell r="AM9"/>
          <cell r="AN9">
            <v>3</v>
          </cell>
          <cell r="AO9"/>
          <cell r="AP9" t="str">
            <v>0,01%-4,99% in meno</v>
          </cell>
          <cell r="AQ9">
            <v>1</v>
          </cell>
          <cell r="AR9"/>
          <cell r="AS9" t="str">
            <v>Nella norma</v>
          </cell>
          <cell r="AT9">
            <v>0</v>
          </cell>
          <cell r="AU9">
            <v>10</v>
          </cell>
        </row>
        <row r="10">
          <cell r="B10">
            <v>460092</v>
          </cell>
          <cell r="C10" t="str">
            <v>DOTT. ESPOSITO CLAUDIO</v>
          </cell>
          <cell r="D10">
            <v>26</v>
          </cell>
          <cell r="E10" t="str">
            <v>Cardiologia</v>
          </cell>
          <cell r="F10"/>
          <cell r="G10" t="str">
            <v>&lt; 5%</v>
          </cell>
          <cell r="H10">
            <v>-1</v>
          </cell>
          <cell r="I10"/>
          <cell r="J10"/>
          <cell r="K10"/>
          <cell r="L10"/>
          <cell r="M10">
            <v>2</v>
          </cell>
          <cell r="N10">
            <v>2</v>
          </cell>
          <cell r="O10">
            <v>1</v>
          </cell>
          <cell r="P10">
            <v>2</v>
          </cell>
          <cell r="Q10"/>
          <cell r="R10">
            <v>1</v>
          </cell>
          <cell r="S10">
            <v>2</v>
          </cell>
          <cell r="T10">
            <v>0.5</v>
          </cell>
          <cell r="U10">
            <v>1</v>
          </cell>
          <cell r="V10"/>
          <cell r="W10"/>
          <cell r="X10"/>
          <cell r="Y10"/>
          <cell r="Z10">
            <v>0</v>
          </cell>
          <cell r="AA10">
            <v>93994</v>
          </cell>
          <cell r="AB10">
            <v>0</v>
          </cell>
          <cell r="AC10">
            <v>-1</v>
          </cell>
          <cell r="AD10"/>
          <cell r="AE10"/>
          <cell r="AF10"/>
          <cell r="AG10"/>
          <cell r="AH10">
            <v>164</v>
          </cell>
          <cell r="AI10">
            <v>1</v>
          </cell>
          <cell r="AJ10"/>
          <cell r="AK10"/>
          <cell r="AL10"/>
          <cell r="AM10"/>
          <cell r="AN10">
            <v>3</v>
          </cell>
          <cell r="AO10"/>
          <cell r="AP10" t="str">
            <v>5-10% in meno</v>
          </cell>
          <cell r="AQ10">
            <v>2</v>
          </cell>
          <cell r="AR10"/>
          <cell r="AS10" t="str">
            <v>Nella norma</v>
          </cell>
          <cell r="AT10">
            <v>0</v>
          </cell>
          <cell r="AU10">
            <v>7</v>
          </cell>
        </row>
        <row r="11">
          <cell r="B11">
            <v>460103</v>
          </cell>
          <cell r="C11" t="str">
            <v>DIAGNOSTICA MORI S.R.L.</v>
          </cell>
          <cell r="D11">
            <v>26</v>
          </cell>
          <cell r="E11" t="str">
            <v>Cardiologia</v>
          </cell>
          <cell r="F11"/>
          <cell r="G11" t="str">
            <v>&gt;50%</v>
          </cell>
          <cell r="H11">
            <v>3</v>
          </cell>
          <cell r="I11"/>
          <cell r="J11" t="str">
            <v>SI</v>
          </cell>
          <cell r="K11">
            <v>3</v>
          </cell>
          <cell r="L11"/>
          <cell r="M11">
            <v>5</v>
          </cell>
          <cell r="N11">
            <v>10</v>
          </cell>
          <cell r="O11">
            <v>0.5</v>
          </cell>
          <cell r="P11">
            <v>0</v>
          </cell>
          <cell r="Q11"/>
          <cell r="R11">
            <v>2</v>
          </cell>
          <cell r="S11">
            <v>5</v>
          </cell>
          <cell r="T11">
            <v>0.4</v>
          </cell>
          <cell r="U11">
            <v>1</v>
          </cell>
          <cell r="V11"/>
          <cell r="W11" t="str">
            <v>NO</v>
          </cell>
          <cell r="X11">
            <v>0</v>
          </cell>
          <cell r="Y11"/>
          <cell r="Z11">
            <v>0</v>
          </cell>
          <cell r="AA11">
            <v>292727.14199998917</v>
          </cell>
          <cell r="AB11">
            <v>0</v>
          </cell>
          <cell r="AC11">
            <v>-1</v>
          </cell>
          <cell r="AD11"/>
          <cell r="AE11"/>
          <cell r="AF11"/>
          <cell r="AG11"/>
          <cell r="AH11">
            <v>262</v>
          </cell>
          <cell r="AI11">
            <v>3</v>
          </cell>
          <cell r="AJ11"/>
          <cell r="AK11"/>
          <cell r="AL11"/>
          <cell r="AM11"/>
          <cell r="AN11">
            <v>3</v>
          </cell>
          <cell r="AO11"/>
          <cell r="AP11" t="str">
            <v>0,01%-4,99% in meno</v>
          </cell>
          <cell r="AQ11">
            <v>1</v>
          </cell>
          <cell r="AR11"/>
          <cell r="AS11" t="str">
            <v>Nella norma</v>
          </cell>
          <cell r="AT11">
            <v>0</v>
          </cell>
          <cell r="AU11">
            <v>13</v>
          </cell>
        </row>
        <row r="12">
          <cell r="B12">
            <v>460120</v>
          </cell>
          <cell r="C12" t="str">
            <v>Istituto Diagnostico Varelli S.r.l. - Pianura</v>
          </cell>
          <cell r="D12">
            <v>26</v>
          </cell>
          <cell r="E12" t="str">
            <v>Cardiologia</v>
          </cell>
          <cell r="F12"/>
          <cell r="G12" t="str">
            <v>&gt;50%</v>
          </cell>
          <cell r="H12">
            <v>3</v>
          </cell>
          <cell r="I12"/>
          <cell r="J12" t="str">
            <v>SI</v>
          </cell>
          <cell r="K12">
            <v>3</v>
          </cell>
          <cell r="L12"/>
          <cell r="M12">
            <v>2</v>
          </cell>
          <cell r="N12">
            <v>3</v>
          </cell>
          <cell r="O12">
            <v>0.66666666666666663</v>
          </cell>
          <cell r="P12">
            <v>0</v>
          </cell>
          <cell r="Q12"/>
          <cell r="R12">
            <v>1</v>
          </cell>
          <cell r="S12">
            <v>2</v>
          </cell>
          <cell r="T12">
            <v>0.5</v>
          </cell>
          <cell r="U12">
            <v>1</v>
          </cell>
          <cell r="V12"/>
          <cell r="W12" t="str">
            <v>NO</v>
          </cell>
          <cell r="X12">
            <v>0</v>
          </cell>
          <cell r="Y12"/>
          <cell r="Z12">
            <v>7790.9800000024261</v>
          </cell>
          <cell r="AA12">
            <v>118613.30599999949</v>
          </cell>
          <cell r="AB12">
            <v>6.5683861808914251E-2</v>
          </cell>
          <cell r="AC12">
            <v>2</v>
          </cell>
          <cell r="AD12"/>
          <cell r="AE12"/>
          <cell r="AF12"/>
          <cell r="AG12"/>
          <cell r="AH12">
            <v>199</v>
          </cell>
          <cell r="AI12">
            <v>2</v>
          </cell>
          <cell r="AJ12"/>
          <cell r="AK12"/>
          <cell r="AL12"/>
          <cell r="AM12"/>
          <cell r="AN12">
            <v>3</v>
          </cell>
          <cell r="AO12"/>
          <cell r="AP12" t="str">
            <v>&gt;10% in meno</v>
          </cell>
          <cell r="AQ12">
            <v>0</v>
          </cell>
          <cell r="AR12"/>
          <cell r="AS12" t="str">
            <v>Nella norma</v>
          </cell>
          <cell r="AT12">
            <v>0</v>
          </cell>
          <cell r="AU12">
            <v>14</v>
          </cell>
        </row>
        <row r="13">
          <cell r="B13">
            <v>460133</v>
          </cell>
          <cell r="C13" t="str">
            <v>Istituto Diagnostico Varelli S.r.l. - Soccavo</v>
          </cell>
          <cell r="D13">
            <v>26</v>
          </cell>
          <cell r="E13" t="str">
            <v>Cardiologia</v>
          </cell>
          <cell r="F13"/>
          <cell r="G13" t="str">
            <v>&gt;50%</v>
          </cell>
          <cell r="H13">
            <v>3</v>
          </cell>
          <cell r="I13"/>
          <cell r="J13" t="str">
            <v>SI</v>
          </cell>
          <cell r="K13">
            <v>3</v>
          </cell>
          <cell r="L13"/>
          <cell r="M13">
            <v>7</v>
          </cell>
          <cell r="N13">
            <v>13</v>
          </cell>
          <cell r="O13">
            <v>0.53846153846153844</v>
          </cell>
          <cell r="P13">
            <v>0</v>
          </cell>
          <cell r="Q13"/>
          <cell r="R13">
            <v>3</v>
          </cell>
          <cell r="S13">
            <v>7</v>
          </cell>
          <cell r="T13">
            <v>0.42857142857142855</v>
          </cell>
          <cell r="U13">
            <v>1</v>
          </cell>
          <cell r="V13"/>
          <cell r="W13" t="str">
            <v>si</v>
          </cell>
          <cell r="X13">
            <v>1</v>
          </cell>
          <cell r="Y13"/>
          <cell r="Z13">
            <v>13337.040999928024</v>
          </cell>
          <cell r="AA13">
            <v>691463.69</v>
          </cell>
          <cell r="AB13">
            <v>1.928812921460565E-2</v>
          </cell>
          <cell r="AC13">
            <v>0</v>
          </cell>
          <cell r="AD13"/>
          <cell r="AE13"/>
          <cell r="AF13"/>
          <cell r="AG13"/>
          <cell r="AH13">
            <v>274</v>
          </cell>
          <cell r="AI13">
            <v>3</v>
          </cell>
          <cell r="AJ13"/>
          <cell r="AK13"/>
          <cell r="AL13"/>
          <cell r="AM13"/>
          <cell r="AN13">
            <v>3</v>
          </cell>
          <cell r="AO13"/>
          <cell r="AP13" t="str">
            <v>&gt;10% in meno</v>
          </cell>
          <cell r="AQ13">
            <v>0</v>
          </cell>
          <cell r="AR13"/>
          <cell r="AS13" t="str">
            <v>Nella norma</v>
          </cell>
          <cell r="AT13">
            <v>0</v>
          </cell>
          <cell r="AU13">
            <v>14</v>
          </cell>
        </row>
        <row r="14">
          <cell r="B14">
            <v>460139</v>
          </cell>
          <cell r="C14" t="str">
            <v>VOMERO CENTER &amp; C. S.N.C.</v>
          </cell>
          <cell r="D14">
            <v>26</v>
          </cell>
          <cell r="E14" t="str">
            <v>Cardiologia</v>
          </cell>
          <cell r="F14"/>
          <cell r="G14" t="str">
            <v>&gt;50%</v>
          </cell>
          <cell r="H14">
            <v>3</v>
          </cell>
          <cell r="I14"/>
          <cell r="J14" t="str">
            <v>SI</v>
          </cell>
          <cell r="K14">
            <v>3</v>
          </cell>
          <cell r="L14"/>
          <cell r="M14">
            <v>3.99</v>
          </cell>
          <cell r="N14">
            <v>6.85</v>
          </cell>
          <cell r="O14">
            <v>0.58248175182481754</v>
          </cell>
          <cell r="P14">
            <v>0</v>
          </cell>
          <cell r="Q14"/>
          <cell r="R14">
            <v>1.64</v>
          </cell>
          <cell r="S14">
            <v>3.99</v>
          </cell>
          <cell r="T14">
            <v>0.41102756892230574</v>
          </cell>
          <cell r="U14">
            <v>1</v>
          </cell>
          <cell r="V14"/>
          <cell r="W14" t="str">
            <v>no</v>
          </cell>
          <cell r="X14">
            <v>0</v>
          </cell>
          <cell r="Y14"/>
          <cell r="Z14">
            <v>39993.081999999471</v>
          </cell>
          <cell r="AA14">
            <v>338762.87799999572</v>
          </cell>
          <cell r="AB14">
            <v>0.11805627061652244</v>
          </cell>
          <cell r="AC14">
            <v>3</v>
          </cell>
          <cell r="AD14"/>
          <cell r="AE14"/>
          <cell r="AF14"/>
          <cell r="AG14"/>
          <cell r="AH14">
            <v>213</v>
          </cell>
          <cell r="AI14">
            <v>3</v>
          </cell>
          <cell r="AJ14"/>
          <cell r="AK14"/>
          <cell r="AL14"/>
          <cell r="AM14"/>
          <cell r="AN14">
            <v>3</v>
          </cell>
          <cell r="AO14"/>
          <cell r="AP14" t="str">
            <v>0,01%-4,99% in meno</v>
          </cell>
          <cell r="AQ14">
            <v>1</v>
          </cell>
          <cell r="AR14"/>
          <cell r="AS14" t="str">
            <v>Nella norma</v>
          </cell>
          <cell r="AT14">
            <v>0</v>
          </cell>
          <cell r="AU14">
            <v>17</v>
          </cell>
        </row>
        <row r="15">
          <cell r="B15">
            <v>470124</v>
          </cell>
          <cell r="C15" t="str">
            <v>CE. CARD. S.R.L.</v>
          </cell>
          <cell r="D15">
            <v>27</v>
          </cell>
          <cell r="E15" t="str">
            <v>Cardiologia</v>
          </cell>
          <cell r="F15"/>
          <cell r="G15" t="str">
            <v>&gt;50%</v>
          </cell>
          <cell r="H15">
            <v>3</v>
          </cell>
          <cell r="I15"/>
          <cell r="J15" t="str">
            <v>SI</v>
          </cell>
          <cell r="K15">
            <v>3</v>
          </cell>
          <cell r="L15"/>
          <cell r="M15">
            <v>11</v>
          </cell>
          <cell r="N15">
            <v>11</v>
          </cell>
          <cell r="O15">
            <v>1</v>
          </cell>
          <cell r="P15">
            <v>2</v>
          </cell>
          <cell r="Q15"/>
          <cell r="R15">
            <v>7</v>
          </cell>
          <cell r="S15">
            <v>11</v>
          </cell>
          <cell r="T15">
            <v>0.63636363636363635</v>
          </cell>
          <cell r="U15">
            <v>2</v>
          </cell>
          <cell r="V15"/>
          <cell r="W15" t="str">
            <v>NO</v>
          </cell>
          <cell r="X15">
            <v>0</v>
          </cell>
          <cell r="Y15"/>
          <cell r="Z15">
            <v>25012.765999978699</v>
          </cell>
          <cell r="AA15">
            <v>436223.8160000057</v>
          </cell>
          <cell r="AB15">
            <v>5.7339294835700515E-2</v>
          </cell>
          <cell r="AC15">
            <v>2</v>
          </cell>
          <cell r="AD15"/>
          <cell r="AE15"/>
          <cell r="AF15"/>
          <cell r="AG15"/>
          <cell r="AH15">
            <v>183</v>
          </cell>
          <cell r="AI15">
            <v>2</v>
          </cell>
          <cell r="AK15"/>
          <cell r="AL15"/>
          <cell r="AM15"/>
          <cell r="AN15">
            <v>3</v>
          </cell>
          <cell r="AO15"/>
          <cell r="AP15" t="str">
            <v>&gt;10% in meno</v>
          </cell>
          <cell r="AQ15">
            <v>0</v>
          </cell>
          <cell r="AR15"/>
          <cell r="AS15" t="str">
            <v>Nella norma</v>
          </cell>
          <cell r="AT15">
            <v>0</v>
          </cell>
          <cell r="AU15">
            <v>17</v>
          </cell>
        </row>
        <row r="16">
          <cell r="B16">
            <v>470125</v>
          </cell>
          <cell r="C16" t="str">
            <v>CLINICA SANATRIX S.P.A.</v>
          </cell>
          <cell r="D16">
            <v>27</v>
          </cell>
          <cell r="E16" t="str">
            <v>Cardiologia</v>
          </cell>
          <cell r="F16"/>
          <cell r="G16" t="str">
            <v>&gt;50%</v>
          </cell>
          <cell r="H16">
            <v>3</v>
          </cell>
          <cell r="I16"/>
          <cell r="J16" t="str">
            <v>SI</v>
          </cell>
          <cell r="K16">
            <v>3</v>
          </cell>
          <cell r="L16"/>
          <cell r="M16">
            <v>5</v>
          </cell>
          <cell r="N16">
            <v>6</v>
          </cell>
          <cell r="O16">
            <v>0.83333333333333337</v>
          </cell>
          <cell r="P16">
            <v>2</v>
          </cell>
          <cell r="Q16"/>
          <cell r="R16">
            <v>3</v>
          </cell>
          <cell r="S16">
            <v>6</v>
          </cell>
          <cell r="T16">
            <v>0.5</v>
          </cell>
          <cell r="U16">
            <v>1</v>
          </cell>
          <cell r="V16"/>
          <cell r="W16" t="str">
            <v>SI</v>
          </cell>
          <cell r="X16">
            <v>1</v>
          </cell>
          <cell r="Y16"/>
          <cell r="Z16">
            <v>5012.2070000000967</v>
          </cell>
          <cell r="AA16">
            <v>31801</v>
          </cell>
          <cell r="AB16">
            <v>0.15761161598692169</v>
          </cell>
          <cell r="AC16">
            <v>3</v>
          </cell>
          <cell r="AD16"/>
          <cell r="AE16"/>
          <cell r="AF16"/>
          <cell r="AG16"/>
          <cell r="AH16">
            <v>133</v>
          </cell>
          <cell r="AI16">
            <v>0</v>
          </cell>
          <cell r="AJ16"/>
          <cell r="AK16"/>
          <cell r="AL16"/>
          <cell r="AM16"/>
          <cell r="AN16">
            <v>3</v>
          </cell>
          <cell r="AO16"/>
          <cell r="AP16" t="str">
            <v>&gt;10% in meno</v>
          </cell>
          <cell r="AQ16">
            <v>0</v>
          </cell>
          <cell r="AR16"/>
          <cell r="AS16" t="str">
            <v>Nella norma</v>
          </cell>
          <cell r="AT16">
            <v>0</v>
          </cell>
          <cell r="AU16">
            <v>16</v>
          </cell>
        </row>
        <row r="17">
          <cell r="B17">
            <v>470127</v>
          </cell>
          <cell r="C17" t="str">
            <v>NEW MEDICAL CENTER</v>
          </cell>
          <cell r="D17">
            <v>27</v>
          </cell>
          <cell r="E17" t="str">
            <v>Cardiologia</v>
          </cell>
          <cell r="F17"/>
          <cell r="G17" t="str">
            <v>&lt; 5%</v>
          </cell>
          <cell r="H17">
            <v>-1</v>
          </cell>
          <cell r="I17"/>
          <cell r="J17" t="str">
            <v>SI</v>
          </cell>
          <cell r="K17">
            <v>3</v>
          </cell>
          <cell r="L17"/>
          <cell r="M17">
            <v>1</v>
          </cell>
          <cell r="N17">
            <v>3</v>
          </cell>
          <cell r="O17">
            <v>0.33333333333333331</v>
          </cell>
          <cell r="P17">
            <v>0</v>
          </cell>
          <cell r="Q17"/>
          <cell r="R17">
            <v>0</v>
          </cell>
          <cell r="S17">
            <v>1</v>
          </cell>
          <cell r="T17" t="str">
            <v>&lt; 20%</v>
          </cell>
          <cell r="U17">
            <v>0</v>
          </cell>
          <cell r="V17"/>
          <cell r="W17" t="str">
            <v>NO</v>
          </cell>
          <cell r="X17">
            <v>0</v>
          </cell>
          <cell r="Y17"/>
          <cell r="Z17">
            <v>11373.14900000146</v>
          </cell>
          <cell r="AA17">
            <v>153971</v>
          </cell>
          <cell r="AB17">
            <v>7.386552662515318E-2</v>
          </cell>
          <cell r="AC17">
            <v>2</v>
          </cell>
          <cell r="AD17"/>
          <cell r="AE17"/>
          <cell r="AF17"/>
          <cell r="AG17"/>
          <cell r="AH17">
            <v>112</v>
          </cell>
          <cell r="AI17">
            <v>-1</v>
          </cell>
          <cell r="AJ17"/>
          <cell r="AK17"/>
          <cell r="AL17"/>
          <cell r="AM17"/>
          <cell r="AN17">
            <v>3</v>
          </cell>
          <cell r="AO17"/>
          <cell r="AP17" t="str">
            <v>&gt;10% in meno</v>
          </cell>
          <cell r="AQ17">
            <v>0</v>
          </cell>
          <cell r="AR17"/>
          <cell r="AS17" t="str">
            <v>Nella norma</v>
          </cell>
          <cell r="AT17">
            <v>0</v>
          </cell>
          <cell r="AU17">
            <v>6</v>
          </cell>
        </row>
        <row r="18">
          <cell r="B18">
            <v>470128</v>
          </cell>
          <cell r="C18" t="str">
            <v>S.D.C. S.R.L.</v>
          </cell>
          <cell r="D18">
            <v>27</v>
          </cell>
          <cell r="E18" t="str">
            <v>Cardiologia</v>
          </cell>
          <cell r="F18"/>
          <cell r="G18" t="str">
            <v>20-50%</v>
          </cell>
          <cell r="H18">
            <v>2</v>
          </cell>
          <cell r="I18"/>
          <cell r="J18" t="str">
            <v>SI</v>
          </cell>
          <cell r="K18">
            <v>3</v>
          </cell>
          <cell r="L18"/>
          <cell r="M18">
            <v>4</v>
          </cell>
          <cell r="N18">
            <v>10</v>
          </cell>
          <cell r="O18">
            <v>0.4</v>
          </cell>
          <cell r="P18">
            <v>0</v>
          </cell>
          <cell r="Q18"/>
          <cell r="R18">
            <v>0</v>
          </cell>
          <cell r="S18">
            <v>4</v>
          </cell>
          <cell r="T18">
            <v>0</v>
          </cell>
          <cell r="U18">
            <v>0</v>
          </cell>
          <cell r="V18"/>
          <cell r="W18" t="str">
            <v>no</v>
          </cell>
          <cell r="X18">
            <v>0</v>
          </cell>
          <cell r="Y18"/>
          <cell r="Z18">
            <v>65726.804999973741</v>
          </cell>
          <cell r="AA18">
            <v>415693.03900000476</v>
          </cell>
          <cell r="AB18">
            <v>0.15811379752253438</v>
          </cell>
          <cell r="AC18">
            <v>3</v>
          </cell>
          <cell r="AD18"/>
          <cell r="AE18"/>
          <cell r="AF18"/>
          <cell r="AG18"/>
          <cell r="AH18">
            <v>185</v>
          </cell>
          <cell r="AI18">
            <v>2</v>
          </cell>
          <cell r="AJ18"/>
          <cell r="AK18"/>
          <cell r="AL18"/>
          <cell r="AM18"/>
          <cell r="AN18">
            <v>3</v>
          </cell>
          <cell r="AO18"/>
          <cell r="AP18" t="str">
            <v>0,01%-4,99% in meno</v>
          </cell>
          <cell r="AQ18">
            <v>1</v>
          </cell>
          <cell r="AR18"/>
          <cell r="AS18" t="str">
            <v>Nella norma</v>
          </cell>
          <cell r="AT18">
            <v>0</v>
          </cell>
          <cell r="AU18">
            <v>14</v>
          </cell>
        </row>
        <row r="19">
          <cell r="B19">
            <v>470129</v>
          </cell>
          <cell r="C19" t="str">
            <v>CARDIONOVA S.A.S.</v>
          </cell>
          <cell r="D19">
            <v>27</v>
          </cell>
          <cell r="E19" t="str">
            <v>Cardiologia</v>
          </cell>
          <cell r="F19"/>
          <cell r="G19" t="str">
            <v>&gt;50%</v>
          </cell>
          <cell r="H19">
            <v>3</v>
          </cell>
          <cell r="I19"/>
          <cell r="J19" t="str">
            <v>si</v>
          </cell>
          <cell r="K19">
            <v>3</v>
          </cell>
          <cell r="L19"/>
          <cell r="M19">
            <v>4</v>
          </cell>
          <cell r="N19">
            <v>5</v>
          </cell>
          <cell r="O19">
            <v>0.8</v>
          </cell>
          <cell r="P19">
            <v>2</v>
          </cell>
          <cell r="Q19"/>
          <cell r="R19">
            <v>2</v>
          </cell>
          <cell r="S19">
            <v>4</v>
          </cell>
          <cell r="T19">
            <v>0.5</v>
          </cell>
          <cell r="U19">
            <v>1</v>
          </cell>
          <cell r="V19"/>
          <cell r="W19" t="str">
            <v>no</v>
          </cell>
          <cell r="X19">
            <v>0</v>
          </cell>
          <cell r="Z19">
            <v>7708.5109999676934</v>
          </cell>
          <cell r="AA19">
            <v>548973</v>
          </cell>
          <cell r="AB19">
            <v>1.4041694218053881E-2</v>
          </cell>
          <cell r="AC19">
            <v>0</v>
          </cell>
          <cell r="AE19"/>
          <cell r="AF19"/>
          <cell r="AG19"/>
          <cell r="AH19">
            <v>224</v>
          </cell>
          <cell r="AI19">
            <v>3</v>
          </cell>
          <cell r="AK19"/>
          <cell r="AL19"/>
          <cell r="AM19"/>
          <cell r="AN19">
            <v>3</v>
          </cell>
          <cell r="AO19"/>
          <cell r="AP19" t="str">
            <v>&gt;10% in meno</v>
          </cell>
          <cell r="AQ19">
            <v>0</v>
          </cell>
          <cell r="AR19"/>
          <cell r="AS19" t="str">
            <v>Nella norma</v>
          </cell>
          <cell r="AT19">
            <v>0</v>
          </cell>
          <cell r="AU19">
            <v>15</v>
          </cell>
        </row>
        <row r="20">
          <cell r="B20">
            <v>480212</v>
          </cell>
          <cell r="C20" t="str">
            <v>Hermitage Capodimonte Srl</v>
          </cell>
          <cell r="D20">
            <v>2</v>
          </cell>
          <cell r="E20" t="str">
            <v>Cardiologia</v>
          </cell>
          <cell r="F20"/>
          <cell r="G20" t="str">
            <v>&gt;50%</v>
          </cell>
          <cell r="H20">
            <v>3</v>
          </cell>
          <cell r="J20" t="str">
            <v>SI</v>
          </cell>
          <cell r="K20">
            <v>3</v>
          </cell>
          <cell r="L20"/>
          <cell r="M20">
            <v>2</v>
          </cell>
          <cell r="N20">
            <v>2</v>
          </cell>
          <cell r="O20">
            <v>1</v>
          </cell>
          <cell r="P20">
            <v>2</v>
          </cell>
          <cell r="Q20"/>
          <cell r="R20">
            <v>2</v>
          </cell>
          <cell r="S20">
            <v>3</v>
          </cell>
          <cell r="T20" t="str">
            <v>&gt;50%</v>
          </cell>
          <cell r="U20">
            <v>2</v>
          </cell>
          <cell r="V20"/>
          <cell r="W20" t="str">
            <v>SI</v>
          </cell>
          <cell r="X20">
            <v>1</v>
          </cell>
          <cell r="Z20">
            <v>0</v>
          </cell>
          <cell r="AA20">
            <v>14268</v>
          </cell>
          <cell r="AB20">
            <v>0</v>
          </cell>
          <cell r="AC20">
            <v>-1</v>
          </cell>
          <cell r="AD20"/>
          <cell r="AE20"/>
          <cell r="AF20"/>
          <cell r="AG20"/>
          <cell r="AH20">
            <v>37</v>
          </cell>
          <cell r="AI20">
            <v>-1</v>
          </cell>
          <cell r="AJ20"/>
          <cell r="AK20"/>
          <cell r="AL20"/>
          <cell r="AM20"/>
          <cell r="AN20">
            <v>3</v>
          </cell>
          <cell r="AO20"/>
          <cell r="AP20" t="str">
            <v>&gt;10% in meno</v>
          </cell>
          <cell r="AQ20">
            <v>0</v>
          </cell>
          <cell r="AR20"/>
          <cell r="AS20" t="str">
            <v>Nella norma</v>
          </cell>
          <cell r="AT20">
            <v>0</v>
          </cell>
          <cell r="AU20">
            <v>12</v>
          </cell>
        </row>
        <row r="21">
          <cell r="B21">
            <v>490194</v>
          </cell>
          <cell r="C21" t="str">
            <v>PINETA CENTER S.N.C. DI V. DE MICHELE DI I. DE MICHELE</v>
          </cell>
          <cell r="D21">
            <v>29</v>
          </cell>
          <cell r="E21" t="str">
            <v>Cardiologia</v>
          </cell>
          <cell r="F21"/>
          <cell r="G21" t="str">
            <v>20-50%</v>
          </cell>
          <cell r="H21">
            <v>2</v>
          </cell>
          <cell r="I21"/>
          <cell r="J21" t="str">
            <v>SI</v>
          </cell>
          <cell r="K21">
            <v>3</v>
          </cell>
          <cell r="L21"/>
          <cell r="M21">
            <v>1</v>
          </cell>
          <cell r="N21">
            <v>6</v>
          </cell>
          <cell r="O21">
            <v>0.16666666666666666</v>
          </cell>
          <cell r="P21">
            <v>0</v>
          </cell>
          <cell r="Q21"/>
          <cell r="R21">
            <v>1</v>
          </cell>
          <cell r="S21">
            <v>1</v>
          </cell>
          <cell r="T21">
            <v>1</v>
          </cell>
          <cell r="U21">
            <v>2</v>
          </cell>
          <cell r="V21"/>
          <cell r="W21" t="str">
            <v>SI</v>
          </cell>
          <cell r="X21">
            <v>1</v>
          </cell>
          <cell r="Y21"/>
          <cell r="Z21">
            <v>10967.979000001302</v>
          </cell>
          <cell r="AA21">
            <v>174038</v>
          </cell>
          <cell r="AB21">
            <v>6.3020598949662152E-2</v>
          </cell>
          <cell r="AC21">
            <v>2</v>
          </cell>
          <cell r="AD21"/>
          <cell r="AE21"/>
          <cell r="AF21"/>
          <cell r="AG21"/>
          <cell r="AH21">
            <v>198</v>
          </cell>
          <cell r="AI21">
            <v>2</v>
          </cell>
          <cell r="AJ21"/>
          <cell r="AK21"/>
          <cell r="AL21"/>
          <cell r="AM21"/>
          <cell r="AN21">
            <v>3</v>
          </cell>
          <cell r="AO21"/>
          <cell r="AP21" t="str">
            <v>0,01%-4,99% in meno</v>
          </cell>
          <cell r="AQ21">
            <v>1</v>
          </cell>
          <cell r="AR21"/>
          <cell r="AS21" t="str">
            <v>Nella norma</v>
          </cell>
          <cell r="AT21">
            <v>0</v>
          </cell>
          <cell r="AU21">
            <v>16</v>
          </cell>
        </row>
        <row r="22">
          <cell r="B22">
            <v>490195</v>
          </cell>
          <cell r="C22" t="str">
            <v>STUDIO POLID. CARD. SANTORO S.N.C.</v>
          </cell>
          <cell r="D22">
            <v>29</v>
          </cell>
          <cell r="E22" t="str">
            <v>Cardiologia</v>
          </cell>
          <cell r="F22"/>
          <cell r="G22" t="str">
            <v>&gt;50%</v>
          </cell>
          <cell r="H22">
            <v>3</v>
          </cell>
          <cell r="I22"/>
          <cell r="J22" t="str">
            <v>SI</v>
          </cell>
          <cell r="K22">
            <v>3</v>
          </cell>
          <cell r="L22"/>
          <cell r="M22">
            <v>2</v>
          </cell>
          <cell r="N22">
            <v>5</v>
          </cell>
          <cell r="O22">
            <v>0.4</v>
          </cell>
          <cell r="P22">
            <v>0</v>
          </cell>
          <cell r="Q22"/>
          <cell r="R22">
            <v>1</v>
          </cell>
          <cell r="S22">
            <v>2</v>
          </cell>
          <cell r="T22">
            <v>0.5</v>
          </cell>
          <cell r="U22">
            <v>1</v>
          </cell>
          <cell r="V22"/>
          <cell r="W22" t="str">
            <v>NO</v>
          </cell>
          <cell r="X22">
            <v>0</v>
          </cell>
          <cell r="Y22"/>
          <cell r="Z22">
            <v>10092.520000002653</v>
          </cell>
          <cell r="AA22">
            <v>120800</v>
          </cell>
          <cell r="AB22">
            <v>8.3547350993399438E-2</v>
          </cell>
          <cell r="AC22">
            <v>2</v>
          </cell>
          <cell r="AD22"/>
          <cell r="AE22"/>
          <cell r="AF22"/>
          <cell r="AG22"/>
          <cell r="AH22">
            <v>142</v>
          </cell>
          <cell r="AI22">
            <v>0</v>
          </cell>
          <cell r="AJ22"/>
          <cell r="AK22"/>
          <cell r="AL22"/>
          <cell r="AM22"/>
          <cell r="AN22">
            <v>3</v>
          </cell>
          <cell r="AO22"/>
          <cell r="AP22" t="str">
            <v>5-10% in meno</v>
          </cell>
          <cell r="AQ22">
            <v>2</v>
          </cell>
          <cell r="AR22"/>
          <cell r="AS22" t="str">
            <v>Nella norma</v>
          </cell>
          <cell r="AT22">
            <v>0</v>
          </cell>
          <cell r="AU22">
            <v>14</v>
          </cell>
        </row>
        <row r="23">
          <cell r="B23">
            <v>490206</v>
          </cell>
          <cell r="C23" t="str">
            <v>LABORATORIO ANALISI CLINICHE C/2 S.A.S. DI B. CIRILLO</v>
          </cell>
          <cell r="D23">
            <v>29</v>
          </cell>
          <cell r="E23" t="str">
            <v>Cardiologia</v>
          </cell>
          <cell r="F23"/>
          <cell r="G23" t="str">
            <v>20-50%</v>
          </cell>
          <cell r="H23">
            <v>2</v>
          </cell>
          <cell r="I23"/>
          <cell r="J23" t="str">
            <v>SI</v>
          </cell>
          <cell r="K23">
            <v>3</v>
          </cell>
          <cell r="L23"/>
          <cell r="M23">
            <v>5</v>
          </cell>
          <cell r="N23">
            <v>9</v>
          </cell>
          <cell r="O23">
            <v>0.55555555555555558</v>
          </cell>
          <cell r="P23">
            <v>0</v>
          </cell>
          <cell r="Q23"/>
          <cell r="R23">
            <v>2</v>
          </cell>
          <cell r="S23">
            <v>5</v>
          </cell>
          <cell r="T23">
            <v>0.4</v>
          </cell>
          <cell r="U23">
            <v>1</v>
          </cell>
          <cell r="V23"/>
          <cell r="W23" t="str">
            <v>NO</v>
          </cell>
          <cell r="X23">
            <v>0</v>
          </cell>
          <cell r="Z23">
            <v>0</v>
          </cell>
          <cell r="AA23">
            <v>124442</v>
          </cell>
          <cell r="AB23">
            <v>0</v>
          </cell>
          <cell r="AC23">
            <v>-1</v>
          </cell>
          <cell r="AE23"/>
          <cell r="AF23"/>
          <cell r="AG23"/>
          <cell r="AH23">
            <v>171</v>
          </cell>
          <cell r="AI23">
            <v>1</v>
          </cell>
          <cell r="AK23"/>
          <cell r="AL23"/>
          <cell r="AM23"/>
          <cell r="AN23">
            <v>3</v>
          </cell>
          <cell r="AO23"/>
          <cell r="AP23" t="str">
            <v>0,01%-4,99% in meno</v>
          </cell>
          <cell r="AQ23">
            <v>1</v>
          </cell>
          <cell r="AR23"/>
          <cell r="AS23" t="str">
            <v>Nella norma</v>
          </cell>
          <cell r="AT23">
            <v>0</v>
          </cell>
          <cell r="AU23">
            <v>10</v>
          </cell>
        </row>
        <row r="24">
          <cell r="B24">
            <v>490231</v>
          </cell>
          <cell r="C24" t="str">
            <v>CUOMO - ZARRA S.A.S. DI FEDERICA MANIERI</v>
          </cell>
          <cell r="D24">
            <v>29</v>
          </cell>
          <cell r="E24" t="str">
            <v>Cardiologia</v>
          </cell>
          <cell r="F24"/>
          <cell r="G24" t="str">
            <v>&gt;50%</v>
          </cell>
          <cell r="H24">
            <v>3</v>
          </cell>
          <cell r="I24"/>
          <cell r="J24" t="str">
            <v>SI</v>
          </cell>
          <cell r="K24">
            <v>3</v>
          </cell>
          <cell r="L24"/>
          <cell r="M24">
            <v>3</v>
          </cell>
          <cell r="N24">
            <v>10</v>
          </cell>
          <cell r="O24">
            <v>0.3</v>
          </cell>
          <cell r="P24">
            <v>0</v>
          </cell>
          <cell r="Q24"/>
          <cell r="R24">
            <v>0</v>
          </cell>
          <cell r="S24">
            <v>3</v>
          </cell>
          <cell r="T24">
            <v>0</v>
          </cell>
          <cell r="U24">
            <v>0</v>
          </cell>
          <cell r="V24"/>
          <cell r="W24" t="str">
            <v>SI</v>
          </cell>
          <cell r="X24">
            <v>1</v>
          </cell>
          <cell r="Y24"/>
          <cell r="Z24">
            <v>0</v>
          </cell>
          <cell r="AA24">
            <v>256286</v>
          </cell>
          <cell r="AB24">
            <v>0</v>
          </cell>
          <cell r="AC24">
            <v>-1</v>
          </cell>
          <cell r="AD24"/>
          <cell r="AE24"/>
          <cell r="AF24"/>
          <cell r="AG24"/>
          <cell r="AH24">
            <v>214</v>
          </cell>
          <cell r="AI24">
            <v>3</v>
          </cell>
          <cell r="AJ24"/>
          <cell r="AK24"/>
          <cell r="AL24"/>
          <cell r="AM24"/>
          <cell r="AN24">
            <v>3</v>
          </cell>
          <cell r="AO24"/>
          <cell r="AP24" t="str">
            <v>&gt;10% in meno</v>
          </cell>
          <cell r="AQ24">
            <v>0</v>
          </cell>
          <cell r="AR24"/>
          <cell r="AS24" t="str">
            <v>Nella norma</v>
          </cell>
          <cell r="AT24">
            <v>0</v>
          </cell>
          <cell r="AU24">
            <v>12</v>
          </cell>
        </row>
        <row r="25">
          <cell r="B25">
            <v>500228</v>
          </cell>
          <cell r="C25" t="str">
            <v>C.C.S. S.R.L.</v>
          </cell>
          <cell r="D25">
            <v>30</v>
          </cell>
          <cell r="E25" t="str">
            <v>Cardiologia</v>
          </cell>
          <cell r="F25"/>
          <cell r="G25" t="str">
            <v>&gt;50%</v>
          </cell>
          <cell r="H25">
            <v>3</v>
          </cell>
          <cell r="I25"/>
          <cell r="J25" t="str">
            <v>si</v>
          </cell>
          <cell r="K25">
            <v>3</v>
          </cell>
          <cell r="L25"/>
          <cell r="M25">
            <v>3</v>
          </cell>
          <cell r="N25">
            <v>8</v>
          </cell>
          <cell r="O25">
            <v>0.375</v>
          </cell>
          <cell r="P25">
            <v>0</v>
          </cell>
          <cell r="Q25"/>
          <cell r="R25">
            <v>1</v>
          </cell>
          <cell r="S25">
            <v>3</v>
          </cell>
          <cell r="T25">
            <v>0.33333333333333331</v>
          </cell>
          <cell r="U25">
            <v>1</v>
          </cell>
          <cell r="V25"/>
          <cell r="W25" t="str">
            <v>SI</v>
          </cell>
          <cell r="X25">
            <v>1</v>
          </cell>
          <cell r="Y25"/>
          <cell r="Z25">
            <v>0</v>
          </cell>
          <cell r="AA25">
            <v>330486.98699999036</v>
          </cell>
          <cell r="AB25">
            <v>0</v>
          </cell>
          <cell r="AC25">
            <v>-1</v>
          </cell>
          <cell r="AD25"/>
          <cell r="AE25"/>
          <cell r="AF25"/>
          <cell r="AG25"/>
          <cell r="AH25">
            <v>230</v>
          </cell>
          <cell r="AI25">
            <v>3</v>
          </cell>
          <cell r="AJ25"/>
          <cell r="AK25"/>
          <cell r="AL25"/>
          <cell r="AM25"/>
          <cell r="AN25">
            <v>3</v>
          </cell>
          <cell r="AO25"/>
          <cell r="AP25" t="str">
            <v>0,01%-4,99% in meno</v>
          </cell>
          <cell r="AQ25">
            <v>1</v>
          </cell>
          <cell r="AR25"/>
          <cell r="AS25" t="str">
            <v>Nella norma</v>
          </cell>
          <cell r="AT25">
            <v>0</v>
          </cell>
          <cell r="AU25">
            <v>14</v>
          </cell>
        </row>
        <row r="26">
          <cell r="B26">
            <v>500265</v>
          </cell>
          <cell r="C26" t="str">
            <v>CARDIOSUD S.A.S.</v>
          </cell>
          <cell r="D26">
            <v>30</v>
          </cell>
          <cell r="E26" t="str">
            <v>Cardiologia</v>
          </cell>
          <cell r="F26"/>
          <cell r="G26" t="str">
            <v>20-50%</v>
          </cell>
          <cell r="H26">
            <v>2</v>
          </cell>
          <cell r="I26"/>
          <cell r="J26" t="str">
            <v>SI</v>
          </cell>
          <cell r="K26">
            <v>3</v>
          </cell>
          <cell r="L26"/>
          <cell r="M26">
            <v>10</v>
          </cell>
          <cell r="N26">
            <v>14</v>
          </cell>
          <cell r="O26">
            <v>0.7142857142857143</v>
          </cell>
          <cell r="P26">
            <v>0</v>
          </cell>
          <cell r="Q26"/>
          <cell r="R26">
            <v>6</v>
          </cell>
          <cell r="S26">
            <v>10</v>
          </cell>
          <cell r="T26">
            <v>0.6</v>
          </cell>
          <cell r="U26">
            <v>2</v>
          </cell>
          <cell r="V26"/>
          <cell r="W26" t="str">
            <v>NO</v>
          </cell>
          <cell r="X26">
            <v>0</v>
          </cell>
          <cell r="Y26"/>
          <cell r="Z26">
            <v>12169.698000004864</v>
          </cell>
          <cell r="AA26">
            <v>557033.69399996533</v>
          </cell>
          <cell r="AB26">
            <v>2.1847328323384371E-2</v>
          </cell>
          <cell r="AC26">
            <v>1</v>
          </cell>
          <cell r="AD26"/>
          <cell r="AE26"/>
          <cell r="AF26"/>
          <cell r="AG26"/>
          <cell r="AH26">
            <v>279</v>
          </cell>
          <cell r="AI26">
            <v>3</v>
          </cell>
          <cell r="AJ26"/>
          <cell r="AK26"/>
          <cell r="AL26"/>
          <cell r="AM26"/>
          <cell r="AN26">
            <v>3</v>
          </cell>
          <cell r="AO26"/>
          <cell r="AP26" t="str">
            <v>&gt;10% in meno</v>
          </cell>
          <cell r="AQ26">
            <v>0</v>
          </cell>
          <cell r="AR26"/>
          <cell r="AS26" t="str">
            <v>Nella norma</v>
          </cell>
          <cell r="AT26">
            <v>0</v>
          </cell>
          <cell r="AU26">
            <v>14</v>
          </cell>
        </row>
        <row r="27">
          <cell r="B27">
            <v>510247</v>
          </cell>
          <cell r="C27" t="str">
            <v>CARDIOCENTER S.R.L.</v>
          </cell>
          <cell r="D27">
            <v>31</v>
          </cell>
          <cell r="E27" t="str">
            <v>Cardiologia</v>
          </cell>
          <cell r="F27"/>
          <cell r="G27" t="str">
            <v>&gt;50%</v>
          </cell>
          <cell r="H27">
            <v>3</v>
          </cell>
          <cell r="I27"/>
          <cell r="J27" t="str">
            <v>SI</v>
          </cell>
          <cell r="K27">
            <v>3</v>
          </cell>
          <cell r="L27"/>
          <cell r="M27">
            <v>5</v>
          </cell>
          <cell r="N27">
            <v>20</v>
          </cell>
          <cell r="O27">
            <v>0.25</v>
          </cell>
          <cell r="P27">
            <v>0</v>
          </cell>
          <cell r="Q27"/>
          <cell r="R27">
            <v>2</v>
          </cell>
          <cell r="S27">
            <v>5</v>
          </cell>
          <cell r="T27">
            <v>0.4</v>
          </cell>
          <cell r="U27">
            <v>1</v>
          </cell>
          <cell r="V27"/>
          <cell r="W27" t="str">
            <v>SI</v>
          </cell>
          <cell r="X27">
            <v>1</v>
          </cell>
          <cell r="Z27">
            <v>0</v>
          </cell>
          <cell r="AA27">
            <v>471470.31999999681</v>
          </cell>
          <cell r="AB27">
            <v>0</v>
          </cell>
          <cell r="AC27">
            <v>-1</v>
          </cell>
          <cell r="AE27"/>
          <cell r="AF27"/>
          <cell r="AG27"/>
          <cell r="AH27">
            <v>240</v>
          </cell>
          <cell r="AI27">
            <v>3</v>
          </cell>
          <cell r="AK27"/>
          <cell r="AL27"/>
          <cell r="AM27"/>
          <cell r="AN27">
            <v>3</v>
          </cell>
          <cell r="AO27"/>
          <cell r="AP27" t="str">
            <v>0,01%-4,99% in meno</v>
          </cell>
          <cell r="AQ27">
            <v>1</v>
          </cell>
          <cell r="AR27"/>
          <cell r="AS27" t="str">
            <v>Nella norma</v>
          </cell>
          <cell r="AT27">
            <v>0</v>
          </cell>
          <cell r="AU27">
            <v>14</v>
          </cell>
        </row>
        <row r="28">
          <cell r="B28">
            <v>510249</v>
          </cell>
          <cell r="C28" t="str">
            <v>ECOCARDIOSECTOR S.A.S DI PAOLA PIGA</v>
          </cell>
          <cell r="D28">
            <v>31</v>
          </cell>
          <cell r="E28" t="str">
            <v>Cardiologia</v>
          </cell>
          <cell r="F28"/>
          <cell r="G28" t="str">
            <v>&lt; 5%</v>
          </cell>
          <cell r="H28">
            <v>-1</v>
          </cell>
          <cell r="I28"/>
          <cell r="J28" t="str">
            <v>si</v>
          </cell>
          <cell r="K28">
            <v>3</v>
          </cell>
          <cell r="L28"/>
          <cell r="M28">
            <v>3</v>
          </cell>
          <cell r="N28">
            <v>7</v>
          </cell>
          <cell r="O28">
            <v>0.42857142857142855</v>
          </cell>
          <cell r="P28">
            <v>0</v>
          </cell>
          <cell r="Q28"/>
          <cell r="R28">
            <v>2</v>
          </cell>
          <cell r="S28">
            <v>3</v>
          </cell>
          <cell r="T28">
            <v>0.66666666666666663</v>
          </cell>
          <cell r="U28">
            <v>2</v>
          </cell>
          <cell r="V28"/>
          <cell r="W28" t="str">
            <v>NO</v>
          </cell>
          <cell r="X28">
            <v>0</v>
          </cell>
          <cell r="Z28">
            <v>0</v>
          </cell>
          <cell r="AA28">
            <v>123306.7</v>
          </cell>
          <cell r="AB28">
            <v>0</v>
          </cell>
          <cell r="AC28">
            <v>-1</v>
          </cell>
          <cell r="AE28"/>
          <cell r="AF28"/>
          <cell r="AG28"/>
          <cell r="AH28">
            <v>184</v>
          </cell>
          <cell r="AI28">
            <v>2</v>
          </cell>
          <cell r="AK28"/>
          <cell r="AL28"/>
          <cell r="AM28"/>
          <cell r="AN28">
            <v>3</v>
          </cell>
          <cell r="AO28"/>
          <cell r="AP28" t="str">
            <v>0,01%-4,99% in meno</v>
          </cell>
          <cell r="AQ28">
            <v>1</v>
          </cell>
          <cell r="AR28"/>
          <cell r="AS28" t="str">
            <v>Nella norma</v>
          </cell>
          <cell r="AT28">
            <v>0</v>
          </cell>
          <cell r="AU28">
            <v>9</v>
          </cell>
        </row>
        <row r="29">
          <cell r="B29">
            <v>510299</v>
          </cell>
          <cell r="C29" t="str">
            <v>Centro Medicina Nucleare Srl</v>
          </cell>
          <cell r="D29">
            <v>2</v>
          </cell>
          <cell r="E29" t="str">
            <v>Cardiologia</v>
          </cell>
          <cell r="F29"/>
          <cell r="G29" t="str">
            <v>&gt;50%</v>
          </cell>
          <cell r="H29">
            <v>3</v>
          </cell>
          <cell r="I29"/>
          <cell r="J29" t="str">
            <v>SI</v>
          </cell>
          <cell r="K29">
            <v>3</v>
          </cell>
          <cell r="L29"/>
          <cell r="M29">
            <v>2</v>
          </cell>
          <cell r="N29">
            <v>5</v>
          </cell>
          <cell r="O29">
            <v>0.4</v>
          </cell>
          <cell r="P29">
            <v>0</v>
          </cell>
          <cell r="Q29"/>
          <cell r="R29">
            <v>1</v>
          </cell>
          <cell r="S29">
            <v>2</v>
          </cell>
          <cell r="T29">
            <v>0.5</v>
          </cell>
          <cell r="U29">
            <v>1</v>
          </cell>
          <cell r="V29"/>
          <cell r="W29" t="str">
            <v>NO</v>
          </cell>
          <cell r="X29">
            <v>0</v>
          </cell>
          <cell r="Y29"/>
          <cell r="Z29">
            <v>1333.3659999997471</v>
          </cell>
          <cell r="AA29">
            <v>275018</v>
          </cell>
          <cell r="AB29">
            <v>4.8482862939871101E-3</v>
          </cell>
          <cell r="AC29">
            <v>0</v>
          </cell>
          <cell r="AD29"/>
          <cell r="AE29"/>
          <cell r="AF29"/>
          <cell r="AG29"/>
          <cell r="AH29">
            <v>233</v>
          </cell>
          <cell r="AI29">
            <v>3</v>
          </cell>
          <cell r="AJ29"/>
          <cell r="AK29"/>
          <cell r="AL29"/>
          <cell r="AM29"/>
          <cell r="AN29">
            <v>3</v>
          </cell>
          <cell r="AO29"/>
          <cell r="AP29" t="str">
            <v>5-10% in meno</v>
          </cell>
          <cell r="AQ29">
            <v>2</v>
          </cell>
          <cell r="AR29"/>
          <cell r="AS29" t="str">
            <v>Nella norma</v>
          </cell>
          <cell r="AT29">
            <v>0</v>
          </cell>
          <cell r="AU29">
            <v>15</v>
          </cell>
        </row>
        <row r="30">
          <cell r="B30">
            <v>520307</v>
          </cell>
          <cell r="C30" t="str">
            <v>CENTRO MEDICO CAMPANO S.R.L.</v>
          </cell>
          <cell r="D30">
            <v>32</v>
          </cell>
          <cell r="E30" t="str">
            <v>Cardiologia</v>
          </cell>
          <cell r="F30"/>
          <cell r="G30" t="str">
            <v>&gt;50%</v>
          </cell>
          <cell r="H30">
            <v>3</v>
          </cell>
          <cell r="I30"/>
          <cell r="J30" t="str">
            <v>SI</v>
          </cell>
          <cell r="K30">
            <v>3</v>
          </cell>
          <cell r="L30"/>
          <cell r="M30">
            <v>5</v>
          </cell>
          <cell r="N30">
            <v>8</v>
          </cell>
          <cell r="O30">
            <v>0.625</v>
          </cell>
          <cell r="P30">
            <v>0</v>
          </cell>
          <cell r="Q30"/>
          <cell r="R30">
            <v>3</v>
          </cell>
          <cell r="S30">
            <v>5</v>
          </cell>
          <cell r="T30">
            <v>0.6</v>
          </cell>
          <cell r="U30">
            <v>2</v>
          </cell>
          <cell r="V30"/>
          <cell r="W30" t="str">
            <v>NO</v>
          </cell>
          <cell r="X30">
            <v>0</v>
          </cell>
          <cell r="Y30"/>
          <cell r="Z30">
            <v>3475.6679999696789</v>
          </cell>
          <cell r="AA30">
            <v>458608</v>
          </cell>
          <cell r="AB30">
            <v>7.5787339077593042E-3</v>
          </cell>
          <cell r="AC30">
            <v>0</v>
          </cell>
          <cell r="AD30"/>
          <cell r="AE30"/>
          <cell r="AF30"/>
          <cell r="AG30"/>
          <cell r="AH30">
            <v>234</v>
          </cell>
          <cell r="AI30">
            <v>3</v>
          </cell>
          <cell r="AJ30"/>
          <cell r="AK30"/>
          <cell r="AL30"/>
          <cell r="AM30"/>
          <cell r="AN30">
            <v>3</v>
          </cell>
          <cell r="AO30"/>
          <cell r="AP30" t="str">
            <v>5-10% in meno</v>
          </cell>
          <cell r="AQ30">
            <v>2</v>
          </cell>
          <cell r="AR30"/>
          <cell r="AS30" t="str">
            <v>Nella norma</v>
          </cell>
          <cell r="AT30">
            <v>0</v>
          </cell>
          <cell r="AU30">
            <v>16</v>
          </cell>
        </row>
        <row r="31">
          <cell r="B31">
            <v>520309</v>
          </cell>
          <cell r="C31" t="str">
            <v>HEART CENTER</v>
          </cell>
          <cell r="D31">
            <v>32</v>
          </cell>
          <cell r="E31" t="str">
            <v>Cardiologia</v>
          </cell>
          <cell r="F31"/>
          <cell r="G31" t="str">
            <v>&gt;50%</v>
          </cell>
          <cell r="H31">
            <v>3</v>
          </cell>
          <cell r="I31"/>
          <cell r="J31" t="str">
            <v>si</v>
          </cell>
          <cell r="K31">
            <v>3</v>
          </cell>
          <cell r="L31"/>
          <cell r="M31">
            <v>5</v>
          </cell>
          <cell r="N31">
            <v>9</v>
          </cell>
          <cell r="O31">
            <v>0.55555555555555558</v>
          </cell>
          <cell r="P31">
            <v>0</v>
          </cell>
          <cell r="Q31"/>
          <cell r="R31">
            <v>0</v>
          </cell>
          <cell r="S31">
            <v>5</v>
          </cell>
          <cell r="T31">
            <v>0</v>
          </cell>
          <cell r="U31">
            <v>0</v>
          </cell>
          <cell r="V31"/>
          <cell r="W31" t="str">
            <v>no</v>
          </cell>
          <cell r="X31">
            <v>0</v>
          </cell>
          <cell r="Y31"/>
          <cell r="Z31">
            <v>5436.1199999965029</v>
          </cell>
          <cell r="AA31">
            <v>533695.49599996908</v>
          </cell>
          <cell r="AB31">
            <v>1.0185808275955204E-2</v>
          </cell>
          <cell r="AC31">
            <v>0</v>
          </cell>
          <cell r="AD31"/>
          <cell r="AE31"/>
          <cell r="AF31"/>
          <cell r="AG31"/>
          <cell r="AH31">
            <v>211</v>
          </cell>
          <cell r="AI31">
            <v>3</v>
          </cell>
          <cell r="AJ31"/>
          <cell r="AK31"/>
          <cell r="AL31"/>
          <cell r="AM31"/>
          <cell r="AN31">
            <v>3</v>
          </cell>
          <cell r="AO31"/>
          <cell r="AP31" t="str">
            <v>0,01%-4,99% in meno</v>
          </cell>
          <cell r="AQ31">
            <v>1</v>
          </cell>
          <cell r="AR31"/>
          <cell r="AS31" t="str">
            <v>Nella norma</v>
          </cell>
          <cell r="AT31">
            <v>0</v>
          </cell>
          <cell r="AU31">
            <v>13</v>
          </cell>
        </row>
        <row r="32">
          <cell r="B32">
            <v>530335</v>
          </cell>
          <cell r="C32" t="str">
            <v>CENTRO CARDIOLOGICO ROGLIANI S.A.S</v>
          </cell>
          <cell r="D32">
            <v>33</v>
          </cell>
          <cell r="E32" t="str">
            <v>Cardiologia</v>
          </cell>
          <cell r="F32"/>
          <cell r="G32" t="str">
            <v>&gt;50%</v>
          </cell>
          <cell r="H32">
            <v>3</v>
          </cell>
          <cell r="I32"/>
          <cell r="J32" t="str">
            <v>si</v>
          </cell>
          <cell r="K32">
            <v>3</v>
          </cell>
          <cell r="L32"/>
          <cell r="M32">
            <v>3</v>
          </cell>
          <cell r="N32">
            <v>4</v>
          </cell>
          <cell r="O32">
            <v>0.75</v>
          </cell>
          <cell r="P32">
            <v>0</v>
          </cell>
          <cell r="Q32"/>
          <cell r="R32">
            <v>1</v>
          </cell>
          <cell r="S32">
            <v>3</v>
          </cell>
          <cell r="T32">
            <v>0.33333333333333331</v>
          </cell>
          <cell r="U32">
            <v>1</v>
          </cell>
          <cell r="V32"/>
          <cell r="W32" t="str">
            <v>NO</v>
          </cell>
          <cell r="X32">
            <v>0</v>
          </cell>
          <cell r="Z32">
            <v>1273.4840000019758</v>
          </cell>
          <cell r="AA32">
            <v>261303</v>
          </cell>
          <cell r="AB32">
            <v>4.8735911949039082E-3</v>
          </cell>
          <cell r="AC32">
            <v>0</v>
          </cell>
          <cell r="AE32"/>
          <cell r="AF32"/>
          <cell r="AG32"/>
          <cell r="AH32">
            <v>174</v>
          </cell>
          <cell r="AI32">
            <v>1</v>
          </cell>
          <cell r="AK32"/>
          <cell r="AL32"/>
          <cell r="AM32"/>
          <cell r="AN32">
            <v>3</v>
          </cell>
          <cell r="AO32"/>
          <cell r="AP32" t="str">
            <v>0,01%-4,99% in meno</v>
          </cell>
          <cell r="AQ32">
            <v>1</v>
          </cell>
          <cell r="AR32"/>
          <cell r="AS32" t="str">
            <v>Nella norma</v>
          </cell>
          <cell r="AT32">
            <v>0</v>
          </cell>
          <cell r="AU32">
            <v>12</v>
          </cell>
        </row>
        <row r="33">
          <cell r="B33">
            <v>530336</v>
          </cell>
          <cell r="C33" t="str">
            <v>C.C.C. - CENTRO CARDIOL CAMPANO SAS</v>
          </cell>
          <cell r="D33">
            <v>33</v>
          </cell>
          <cell r="E33" t="str">
            <v>Cardiologia</v>
          </cell>
          <cell r="F33"/>
          <cell r="G33" t="str">
            <v>&gt;50%</v>
          </cell>
          <cell r="H33">
            <v>3</v>
          </cell>
          <cell r="I33"/>
          <cell r="J33" t="str">
            <v>SI</v>
          </cell>
          <cell r="K33">
            <v>3</v>
          </cell>
          <cell r="L33"/>
          <cell r="M33">
            <v>7</v>
          </cell>
          <cell r="N33">
            <v>8</v>
          </cell>
          <cell r="O33">
            <v>0.875</v>
          </cell>
          <cell r="P33">
            <v>2</v>
          </cell>
          <cell r="Q33"/>
          <cell r="R33">
            <v>3</v>
          </cell>
          <cell r="S33">
            <v>7</v>
          </cell>
          <cell r="T33">
            <v>0.42857142857142855</v>
          </cell>
          <cell r="U33">
            <v>1</v>
          </cell>
          <cell r="V33"/>
          <cell r="W33" t="str">
            <v>NO</v>
          </cell>
          <cell r="X33">
            <v>0</v>
          </cell>
          <cell r="Y33"/>
          <cell r="Z33">
            <v>9178.4879999989935</v>
          </cell>
          <cell r="AA33">
            <v>234723</v>
          </cell>
          <cell r="AB33">
            <v>3.9103487941100759E-2</v>
          </cell>
          <cell r="AC33">
            <v>1</v>
          </cell>
          <cell r="AD33"/>
          <cell r="AE33"/>
          <cell r="AF33"/>
          <cell r="AG33"/>
          <cell r="AH33">
            <v>238</v>
          </cell>
          <cell r="AI33">
            <v>3</v>
          </cell>
          <cell r="AJ33"/>
          <cell r="AK33"/>
          <cell r="AL33"/>
          <cell r="AM33"/>
          <cell r="AN33">
            <v>3</v>
          </cell>
          <cell r="AO33"/>
          <cell r="AP33" t="str">
            <v>0,01%-4,99% in meno</v>
          </cell>
          <cell r="AQ33">
            <v>1</v>
          </cell>
          <cell r="AR33"/>
          <cell r="AS33" t="str">
            <v>Nella norma</v>
          </cell>
          <cell r="AT33">
            <v>0</v>
          </cell>
          <cell r="AU33">
            <v>17</v>
          </cell>
        </row>
        <row r="34">
          <cell r="B34">
            <v>530337</v>
          </cell>
          <cell r="C34" t="str">
            <v>CENTRO POLIDIAGNOSTICO PERSICO PRIMI S.R.L. - (CENTRO DI RIABILITAZIONE EX ART. 44)</v>
          </cell>
          <cell r="D34">
            <v>33</v>
          </cell>
          <cell r="E34" t="str">
            <v>Cardiologia</v>
          </cell>
          <cell r="F34"/>
          <cell r="G34" t="str">
            <v>&gt;50%</v>
          </cell>
          <cell r="H34">
            <v>3</v>
          </cell>
          <cell r="I34"/>
          <cell r="J34" t="str">
            <v>no</v>
          </cell>
          <cell r="K34">
            <v>-1</v>
          </cell>
          <cell r="L34"/>
          <cell r="M34">
            <v>5</v>
          </cell>
          <cell r="N34">
            <v>6</v>
          </cell>
          <cell r="O34">
            <v>0.83333333333333337</v>
          </cell>
          <cell r="P34">
            <v>2</v>
          </cell>
          <cell r="Q34"/>
          <cell r="R34">
            <v>3</v>
          </cell>
          <cell r="S34">
            <v>6</v>
          </cell>
          <cell r="T34">
            <v>0.5</v>
          </cell>
          <cell r="U34">
            <v>1</v>
          </cell>
          <cell r="V34"/>
          <cell r="W34" t="str">
            <v>SI</v>
          </cell>
          <cell r="X34">
            <v>1</v>
          </cell>
          <cell r="Z34">
            <v>0</v>
          </cell>
          <cell r="AA34">
            <v>85326</v>
          </cell>
          <cell r="AB34">
            <v>0</v>
          </cell>
          <cell r="AC34">
            <v>-1</v>
          </cell>
          <cell r="AE34"/>
          <cell r="AF34"/>
          <cell r="AG34"/>
          <cell r="AH34">
            <v>124</v>
          </cell>
          <cell r="AI34">
            <v>0</v>
          </cell>
          <cell r="AK34"/>
          <cell r="AL34"/>
          <cell r="AM34"/>
          <cell r="AN34">
            <v>3</v>
          </cell>
          <cell r="AO34"/>
          <cell r="AP34" t="str">
            <v>&gt;10% in meno</v>
          </cell>
          <cell r="AQ34">
            <v>0</v>
          </cell>
          <cell r="AR34"/>
          <cell r="AS34" t="str">
            <v>Nella norma</v>
          </cell>
          <cell r="AT34">
            <v>0</v>
          </cell>
          <cell r="AU34">
            <v>8</v>
          </cell>
        </row>
        <row r="35">
          <cell r="B35">
            <v>530340</v>
          </cell>
          <cell r="C35" t="str">
            <v>I.D.C.DI G. CANONICO GABRIELLA &amp; C. SAS</v>
          </cell>
          <cell r="D35">
            <v>33</v>
          </cell>
          <cell r="E35" t="str">
            <v>Cardiologia</v>
          </cell>
          <cell r="F35"/>
          <cell r="G35" t="str">
            <v>&gt;50%</v>
          </cell>
          <cell r="H35">
            <v>3</v>
          </cell>
          <cell r="I35"/>
          <cell r="J35" t="str">
            <v>SI</v>
          </cell>
          <cell r="K35">
            <v>3</v>
          </cell>
          <cell r="L35"/>
          <cell r="M35">
            <v>5</v>
          </cell>
          <cell r="N35">
            <v>7</v>
          </cell>
          <cell r="O35">
            <v>0.7142857142857143</v>
          </cell>
          <cell r="P35">
            <v>0</v>
          </cell>
          <cell r="Q35"/>
          <cell r="R35">
            <v>5</v>
          </cell>
          <cell r="S35">
            <v>7</v>
          </cell>
          <cell r="T35">
            <v>0.7142857142857143</v>
          </cell>
          <cell r="U35">
            <v>2</v>
          </cell>
          <cell r="V35"/>
          <cell r="W35" t="str">
            <v>No</v>
          </cell>
          <cell r="X35">
            <v>0</v>
          </cell>
          <cell r="Z35">
            <v>3873.7080000037095</v>
          </cell>
          <cell r="AA35">
            <v>217709</v>
          </cell>
          <cell r="AB35">
            <v>1.7793054030856369E-2</v>
          </cell>
          <cell r="AC35">
            <v>0</v>
          </cell>
          <cell r="AE35"/>
          <cell r="AF35"/>
          <cell r="AG35"/>
          <cell r="AH35">
            <v>193</v>
          </cell>
          <cell r="AI35">
            <v>2</v>
          </cell>
          <cell r="AK35"/>
          <cell r="AL35"/>
          <cell r="AM35"/>
          <cell r="AN35">
            <v>3</v>
          </cell>
          <cell r="AO35"/>
          <cell r="AP35" t="str">
            <v>5-10% in meno</v>
          </cell>
          <cell r="AQ35">
            <v>2</v>
          </cell>
          <cell r="AR35"/>
          <cell r="AS35" t="str">
            <v>Nella norma</v>
          </cell>
          <cell r="AT35">
            <v>0</v>
          </cell>
          <cell r="AU35">
            <v>15</v>
          </cell>
        </row>
        <row r="36">
          <cell r="B36">
            <v>530342</v>
          </cell>
          <cell r="C36" t="str">
            <v>POLIAMBULATORIO TISANA SOCIETA' A RESPONSABILTA' LIMITATA</v>
          </cell>
          <cell r="D36">
            <v>33</v>
          </cell>
          <cell r="E36" t="str">
            <v>Cardiologia</v>
          </cell>
          <cell r="F36"/>
          <cell r="G36" t="str">
            <v>5-9,9%</v>
          </cell>
          <cell r="H36">
            <v>0</v>
          </cell>
          <cell r="I36"/>
          <cell r="J36" t="str">
            <v>NO</v>
          </cell>
          <cell r="K36">
            <v>-1</v>
          </cell>
          <cell r="L36"/>
          <cell r="M36">
            <v>6</v>
          </cell>
          <cell r="N36">
            <v>6</v>
          </cell>
          <cell r="O36">
            <v>1</v>
          </cell>
          <cell r="P36">
            <v>2</v>
          </cell>
          <cell r="Q36"/>
          <cell r="R36">
            <v>2</v>
          </cell>
          <cell r="S36">
            <v>6</v>
          </cell>
          <cell r="T36">
            <v>0.33333333333333331</v>
          </cell>
          <cell r="U36">
            <v>1</v>
          </cell>
          <cell r="V36"/>
          <cell r="W36" t="str">
            <v>si</v>
          </cell>
          <cell r="X36">
            <v>1</v>
          </cell>
          <cell r="Y36"/>
          <cell r="Z36">
            <v>0</v>
          </cell>
          <cell r="AA36">
            <v>241602</v>
          </cell>
          <cell r="AB36">
            <v>0</v>
          </cell>
          <cell r="AC36">
            <v>-1</v>
          </cell>
          <cell r="AD36"/>
          <cell r="AE36"/>
          <cell r="AF36"/>
          <cell r="AG36"/>
          <cell r="AH36">
            <v>238</v>
          </cell>
          <cell r="AI36">
            <v>3</v>
          </cell>
          <cell r="AJ36"/>
          <cell r="AK36"/>
          <cell r="AL36"/>
          <cell r="AM36"/>
          <cell r="AN36">
            <v>3</v>
          </cell>
          <cell r="AO36"/>
          <cell r="AP36" t="str">
            <v>&gt;10% in meno</v>
          </cell>
          <cell r="AQ36">
            <v>0</v>
          </cell>
          <cell r="AR36"/>
          <cell r="AS36" t="str">
            <v>Nella norma</v>
          </cell>
          <cell r="AT36">
            <v>0</v>
          </cell>
          <cell r="AU36">
            <v>8</v>
          </cell>
        </row>
        <row r="37">
          <cell r="B37">
            <v>530344</v>
          </cell>
          <cell r="C37" t="str">
            <v>GAUDIOSI MARIO &amp; F. S.N.C. DI INCALZA CLARA</v>
          </cell>
          <cell r="D37">
            <v>33</v>
          </cell>
          <cell r="E37" t="str">
            <v>Cardiologia</v>
          </cell>
          <cell r="F37"/>
          <cell r="G37" t="str">
            <v>&gt;50%</v>
          </cell>
          <cell r="H37">
            <v>3</v>
          </cell>
          <cell r="I37"/>
          <cell r="J37" t="str">
            <v>si</v>
          </cell>
          <cell r="K37">
            <v>3</v>
          </cell>
          <cell r="L37"/>
          <cell r="M37">
            <v>10</v>
          </cell>
          <cell r="N37">
            <v>10</v>
          </cell>
          <cell r="O37">
            <v>1</v>
          </cell>
          <cell r="P37">
            <v>2</v>
          </cell>
          <cell r="Q37"/>
          <cell r="R37">
            <v>9</v>
          </cell>
          <cell r="S37">
            <v>145</v>
          </cell>
          <cell r="T37">
            <v>6.2068965517241378E-2</v>
          </cell>
          <cell r="U37">
            <v>0</v>
          </cell>
          <cell r="V37"/>
          <cell r="W37" t="str">
            <v>SI</v>
          </cell>
          <cell r="X37">
            <v>1</v>
          </cell>
          <cell r="Y37"/>
          <cell r="Z37">
            <v>276.93800000014016</v>
          </cell>
          <cell r="AA37">
            <v>296691</v>
          </cell>
          <cell r="AB37">
            <v>9.3342231479937097E-4</v>
          </cell>
          <cell r="AC37">
            <v>0</v>
          </cell>
          <cell r="AD37"/>
          <cell r="AE37"/>
          <cell r="AF37"/>
          <cell r="AG37"/>
          <cell r="AH37">
            <v>229</v>
          </cell>
          <cell r="AI37">
            <v>3</v>
          </cell>
          <cell r="AJ37"/>
          <cell r="AK37"/>
          <cell r="AL37"/>
          <cell r="AM37"/>
          <cell r="AN37">
            <v>3</v>
          </cell>
          <cell r="AO37"/>
          <cell r="AP37" t="str">
            <v>&gt;10% in meno</v>
          </cell>
          <cell r="AQ37">
            <v>0</v>
          </cell>
          <cell r="AR37"/>
          <cell r="AS37" t="str">
            <v>Nella norma</v>
          </cell>
          <cell r="AT37">
            <v>0</v>
          </cell>
          <cell r="AU37">
            <v>15</v>
          </cell>
        </row>
        <row r="38">
          <cell r="B38">
            <v>530346</v>
          </cell>
          <cell r="C38" t="str">
            <v>STUDIO CARDIOLOGICO CLINICO STRUMENTALE DR. GIUSEPPE E GAETANO ESPOSITO SAS</v>
          </cell>
          <cell r="D38">
            <v>33</v>
          </cell>
          <cell r="E38" t="str">
            <v>Cardiologia</v>
          </cell>
          <cell r="F38"/>
          <cell r="G38" t="str">
            <v>20-50%</v>
          </cell>
          <cell r="H38">
            <v>2</v>
          </cell>
          <cell r="J38" t="str">
            <v>SI</v>
          </cell>
          <cell r="K38">
            <v>3</v>
          </cell>
          <cell r="L38"/>
          <cell r="M38">
            <v>3</v>
          </cell>
          <cell r="N38">
            <v>3</v>
          </cell>
          <cell r="O38">
            <v>1</v>
          </cell>
          <cell r="P38">
            <v>2</v>
          </cell>
          <cell r="Q38"/>
          <cell r="R38">
            <v>3</v>
          </cell>
          <cell r="S38">
            <v>3</v>
          </cell>
          <cell r="T38">
            <v>1</v>
          </cell>
          <cell r="U38">
            <v>2</v>
          </cell>
          <cell r="V38"/>
          <cell r="W38" t="str">
            <v>NO</v>
          </cell>
          <cell r="X38">
            <v>0</v>
          </cell>
          <cell r="Z38">
            <v>0</v>
          </cell>
          <cell r="AA38">
            <v>180487.77999999793</v>
          </cell>
          <cell r="AB38">
            <v>0</v>
          </cell>
          <cell r="AC38">
            <v>-1</v>
          </cell>
          <cell r="AE38"/>
          <cell r="AF38"/>
          <cell r="AG38"/>
          <cell r="AH38">
            <v>164</v>
          </cell>
          <cell r="AI38">
            <v>1</v>
          </cell>
          <cell r="AK38"/>
          <cell r="AL38"/>
          <cell r="AM38"/>
          <cell r="AN38">
            <v>3</v>
          </cell>
          <cell r="AO38"/>
          <cell r="AP38" t="str">
            <v>0,01%-4,99% in meno</v>
          </cell>
          <cell r="AQ38">
            <v>1</v>
          </cell>
          <cell r="AR38"/>
          <cell r="AS38" t="str">
            <v>Nella norma</v>
          </cell>
          <cell r="AT38">
            <v>0</v>
          </cell>
          <cell r="AU38">
            <v>13</v>
          </cell>
        </row>
        <row r="39">
          <cell r="B39">
            <v>530349</v>
          </cell>
          <cell r="C39" t="str">
            <v>AURICCHIO SAS DI UMBERTO AURICCHIO</v>
          </cell>
          <cell r="D39">
            <v>33</v>
          </cell>
          <cell r="E39" t="str">
            <v>Cardiologia</v>
          </cell>
          <cell r="F39"/>
          <cell r="G39" t="str">
            <v>&gt;50%</v>
          </cell>
          <cell r="H39">
            <v>3</v>
          </cell>
          <cell r="I39"/>
          <cell r="J39" t="str">
            <v>SI</v>
          </cell>
          <cell r="K39">
            <v>3</v>
          </cell>
          <cell r="L39"/>
          <cell r="M39">
            <v>3</v>
          </cell>
          <cell r="N39">
            <v>6</v>
          </cell>
          <cell r="O39">
            <v>0.5</v>
          </cell>
          <cell r="P39">
            <v>0</v>
          </cell>
          <cell r="Q39"/>
          <cell r="R39">
            <v>1</v>
          </cell>
          <cell r="S39">
            <v>3</v>
          </cell>
          <cell r="T39">
            <v>0.33333333333333331</v>
          </cell>
          <cell r="U39">
            <v>1</v>
          </cell>
          <cell r="V39"/>
          <cell r="W39" t="str">
            <v>NO</v>
          </cell>
          <cell r="X39">
            <v>0</v>
          </cell>
          <cell r="Y39"/>
          <cell r="Z39">
            <v>0</v>
          </cell>
          <cell r="AA39">
            <v>390808</v>
          </cell>
          <cell r="AB39">
            <v>0</v>
          </cell>
          <cell r="AC39">
            <v>-1</v>
          </cell>
          <cell r="AD39"/>
          <cell r="AE39"/>
          <cell r="AF39"/>
          <cell r="AG39"/>
          <cell r="AH39">
            <v>220</v>
          </cell>
          <cell r="AI39">
            <v>3</v>
          </cell>
          <cell r="AJ39"/>
          <cell r="AK39"/>
          <cell r="AL39"/>
          <cell r="AM39"/>
          <cell r="AN39">
            <v>3</v>
          </cell>
          <cell r="AO39"/>
          <cell r="AP39" t="str">
            <v>0,01%-4,99% in meno</v>
          </cell>
          <cell r="AQ39">
            <v>1</v>
          </cell>
          <cell r="AR39"/>
          <cell r="AS39" t="str">
            <v>Nella norma</v>
          </cell>
          <cell r="AT39">
            <v>0</v>
          </cell>
          <cell r="AU39">
            <v>13</v>
          </cell>
        </row>
        <row r="40">
          <cell r="B40">
            <v>530435</v>
          </cell>
          <cell r="C40" t="str">
            <v>DIAGNOSTICA CARDIOLOGICA DI ROMEO DOMENICO &amp; C. SAS</v>
          </cell>
          <cell r="D40">
            <v>33</v>
          </cell>
          <cell r="E40" t="str">
            <v>Cardiologia</v>
          </cell>
          <cell r="F40"/>
          <cell r="G40" t="str">
            <v>&gt;50%</v>
          </cell>
          <cell r="H40">
            <v>3</v>
          </cell>
          <cell r="I40"/>
          <cell r="J40" t="str">
            <v>SI</v>
          </cell>
          <cell r="K40">
            <v>3</v>
          </cell>
          <cell r="L40"/>
          <cell r="M40">
            <v>5</v>
          </cell>
          <cell r="N40">
            <v>9</v>
          </cell>
          <cell r="O40">
            <v>0.55555555555555558</v>
          </cell>
          <cell r="P40">
            <v>0</v>
          </cell>
          <cell r="Q40"/>
          <cell r="R40">
            <v>1</v>
          </cell>
          <cell r="S40">
            <v>5</v>
          </cell>
          <cell r="T40">
            <v>0.2</v>
          </cell>
          <cell r="U40">
            <v>1</v>
          </cell>
          <cell r="V40"/>
          <cell r="W40" t="str">
            <v>NO</v>
          </cell>
          <cell r="X40">
            <v>0</v>
          </cell>
          <cell r="Y40"/>
          <cell r="Z40">
            <v>42183.353999986546</v>
          </cell>
          <cell r="AA40">
            <v>422367</v>
          </cell>
          <cell r="AB40">
            <v>9.9873697518950449E-2</v>
          </cell>
          <cell r="AC40">
            <v>2</v>
          </cell>
          <cell r="AD40"/>
          <cell r="AE40"/>
          <cell r="AF40"/>
          <cell r="AG40"/>
          <cell r="AH40">
            <v>248</v>
          </cell>
          <cell r="AI40">
            <v>3</v>
          </cell>
          <cell r="AJ40"/>
          <cell r="AK40"/>
          <cell r="AL40"/>
          <cell r="AM40"/>
          <cell r="AN40">
            <v>3</v>
          </cell>
          <cell r="AO40"/>
          <cell r="AP40" t="str">
            <v>&gt;10% in meno</v>
          </cell>
          <cell r="AQ40">
            <v>0</v>
          </cell>
          <cell r="AR40"/>
          <cell r="AS40" t="str">
            <v>Nella norma</v>
          </cell>
          <cell r="AT40">
            <v>0</v>
          </cell>
          <cell r="AU40">
            <v>15</v>
          </cell>
        </row>
        <row r="41">
          <cell r="B41">
            <v>530437</v>
          </cell>
          <cell r="C41" t="str">
            <v>CARDIOLOGY SRL</v>
          </cell>
          <cell r="D41">
            <v>33</v>
          </cell>
          <cell r="E41" t="str">
            <v>Cardiologia</v>
          </cell>
          <cell r="F41"/>
          <cell r="G41" t="str">
            <v>&gt;50%</v>
          </cell>
          <cell r="H41">
            <v>3</v>
          </cell>
          <cell r="I41"/>
          <cell r="J41" t="str">
            <v>SI</v>
          </cell>
          <cell r="K41">
            <v>3</v>
          </cell>
          <cell r="L41"/>
          <cell r="M41">
            <v>1</v>
          </cell>
          <cell r="N41">
            <v>7</v>
          </cell>
          <cell r="O41">
            <v>0.14285714285714285</v>
          </cell>
          <cell r="P41">
            <v>0</v>
          </cell>
          <cell r="Q41"/>
          <cell r="R41">
            <v>0</v>
          </cell>
          <cell r="S41">
            <v>1</v>
          </cell>
          <cell r="T41">
            <v>0</v>
          </cell>
          <cell r="U41">
            <v>0</v>
          </cell>
          <cell r="V41"/>
          <cell r="W41" t="str">
            <v>NO</v>
          </cell>
          <cell r="X41">
            <v>0</v>
          </cell>
          <cell r="Y41"/>
          <cell r="Z41">
            <v>16377.2619999983</v>
          </cell>
          <cell r="AA41">
            <v>361136.2379999932</v>
          </cell>
          <cell r="AB41">
            <v>4.5349262346800569E-2</v>
          </cell>
          <cell r="AC41">
            <v>1</v>
          </cell>
          <cell r="AD41"/>
          <cell r="AE41"/>
          <cell r="AF41"/>
          <cell r="AG41"/>
          <cell r="AH41">
            <v>244</v>
          </cell>
          <cell r="AI41">
            <v>3</v>
          </cell>
          <cell r="AJ41"/>
          <cell r="AK41"/>
          <cell r="AL41"/>
          <cell r="AM41"/>
          <cell r="AN41">
            <v>3</v>
          </cell>
          <cell r="AO41"/>
          <cell r="AP41" t="str">
            <v>&gt;10% in meno</v>
          </cell>
          <cell r="AQ41">
            <v>0</v>
          </cell>
          <cell r="AR41"/>
          <cell r="AS41" t="str">
            <v>Nella norma</v>
          </cell>
          <cell r="AT41">
            <v>0</v>
          </cell>
          <cell r="AU41">
            <v>13</v>
          </cell>
        </row>
        <row r="42">
          <cell r="B42">
            <v>530446</v>
          </cell>
          <cell r="C42" t="str">
            <v>CENTRO CARDIOLOGICO CARDIOCAP DI LUCA GIORDANO S.A.S.</v>
          </cell>
          <cell r="D42">
            <v>33</v>
          </cell>
          <cell r="E42" t="str">
            <v>Cardiologia</v>
          </cell>
          <cell r="F42"/>
          <cell r="G42" t="str">
            <v>&gt;50%</v>
          </cell>
          <cell r="H42">
            <v>3</v>
          </cell>
          <cell r="I42"/>
          <cell r="J42" t="str">
            <v>SI</v>
          </cell>
          <cell r="K42">
            <v>3</v>
          </cell>
          <cell r="L42"/>
          <cell r="M42">
            <v>1</v>
          </cell>
          <cell r="N42">
            <v>2</v>
          </cell>
          <cell r="O42">
            <v>0.5</v>
          </cell>
          <cell r="P42">
            <v>0</v>
          </cell>
          <cell r="Q42"/>
          <cell r="R42">
            <v>1</v>
          </cell>
          <cell r="S42">
            <v>1</v>
          </cell>
          <cell r="T42">
            <v>1</v>
          </cell>
          <cell r="U42">
            <v>2</v>
          </cell>
          <cell r="V42"/>
          <cell r="W42" t="str">
            <v>NO</v>
          </cell>
          <cell r="X42">
            <v>0</v>
          </cell>
          <cell r="Y42"/>
          <cell r="Z42">
            <v>10155.023000001471</v>
          </cell>
          <cell r="AA42">
            <v>159096</v>
          </cell>
          <cell r="AB42">
            <v>6.3829530597887249E-2</v>
          </cell>
          <cell r="AC42">
            <v>2</v>
          </cell>
          <cell r="AD42"/>
          <cell r="AE42"/>
          <cell r="AF42"/>
          <cell r="AG42"/>
          <cell r="AH42">
            <v>202</v>
          </cell>
          <cell r="AI42">
            <v>3</v>
          </cell>
          <cell r="AJ42"/>
          <cell r="AK42"/>
          <cell r="AL42"/>
          <cell r="AM42"/>
          <cell r="AN42">
            <v>3</v>
          </cell>
          <cell r="AO42"/>
          <cell r="AP42" t="str">
            <v>0,01%-4,99% in meno</v>
          </cell>
          <cell r="AQ42">
            <v>1</v>
          </cell>
          <cell r="AR42"/>
          <cell r="AS42" t="str">
            <v>Nella norma</v>
          </cell>
          <cell r="AT42">
            <v>0</v>
          </cell>
          <cell r="AU42">
            <v>17</v>
          </cell>
        </row>
        <row r="43">
          <cell r="B43" t="str">
            <v>AMB072</v>
          </cell>
          <cell r="C43" t="str">
            <v>DISTRETTO 24 - C.DI CURA VILLA ANGELA SRL</v>
          </cell>
          <cell r="D43">
            <v>24</v>
          </cell>
          <cell r="E43" t="str">
            <v>Cardiologia</v>
          </cell>
          <cell r="F43"/>
          <cell r="G43" t="str">
            <v>20-50%</v>
          </cell>
          <cell r="H43">
            <v>2</v>
          </cell>
          <cell r="J43" t="str">
            <v>SI</v>
          </cell>
          <cell r="K43">
            <v>3</v>
          </cell>
          <cell r="L43"/>
          <cell r="M43">
            <v>3</v>
          </cell>
          <cell r="N43">
            <v>4</v>
          </cell>
          <cell r="O43">
            <v>0.75</v>
          </cell>
          <cell r="P43">
            <v>0</v>
          </cell>
          <cell r="Q43"/>
          <cell r="R43">
            <v>3</v>
          </cell>
          <cell r="S43">
            <v>4</v>
          </cell>
          <cell r="T43">
            <v>0.75</v>
          </cell>
          <cell r="U43">
            <v>2</v>
          </cell>
          <cell r="V43"/>
          <cell r="W43" t="str">
            <v>SI</v>
          </cell>
          <cell r="X43">
            <v>1</v>
          </cell>
          <cell r="Z43">
            <v>0</v>
          </cell>
          <cell r="AA43">
            <v>151501.97699999923</v>
          </cell>
          <cell r="AB43">
            <v>0</v>
          </cell>
          <cell r="AC43">
            <v>-1</v>
          </cell>
          <cell r="AE43"/>
          <cell r="AF43"/>
          <cell r="AG43"/>
          <cell r="AH43">
            <v>211</v>
          </cell>
          <cell r="AI43">
            <v>3</v>
          </cell>
          <cell r="AK43"/>
          <cell r="AL43"/>
          <cell r="AM43"/>
          <cell r="AN43">
            <v>3</v>
          </cell>
          <cell r="AO43"/>
          <cell r="AP43" t="str">
            <v>&gt;10% in meno</v>
          </cell>
          <cell r="AQ43">
            <v>0</v>
          </cell>
          <cell r="AR43"/>
          <cell r="AS43" t="str">
            <v>Nella norma</v>
          </cell>
          <cell r="AT43">
            <v>0</v>
          </cell>
          <cell r="AU43">
            <v>13</v>
          </cell>
        </row>
        <row r="44">
          <cell r="B44" t="str">
            <v>AMB384</v>
          </cell>
          <cell r="C44" t="str">
            <v>CENTRO MULTIMEDICO AMBROSIO SRL</v>
          </cell>
          <cell r="D44">
            <v>33</v>
          </cell>
          <cell r="E44" t="str">
            <v>Cardiologia</v>
          </cell>
          <cell r="F44"/>
          <cell r="G44" t="str">
            <v>20-50%</v>
          </cell>
          <cell r="H44">
            <v>2</v>
          </cell>
          <cell r="I44"/>
          <cell r="J44" t="str">
            <v>SI</v>
          </cell>
          <cell r="K44">
            <v>3</v>
          </cell>
          <cell r="L44"/>
          <cell r="M44">
            <v>5</v>
          </cell>
          <cell r="N44">
            <v>10</v>
          </cell>
          <cell r="O44">
            <v>0.5</v>
          </cell>
          <cell r="P44">
            <v>0</v>
          </cell>
          <cell r="Q44"/>
          <cell r="R44">
            <v>2</v>
          </cell>
          <cell r="S44">
            <v>5</v>
          </cell>
          <cell r="T44">
            <v>0.4</v>
          </cell>
          <cell r="U44">
            <v>1</v>
          </cell>
          <cell r="V44"/>
          <cell r="W44" t="str">
            <v>SI</v>
          </cell>
          <cell r="X44">
            <v>1</v>
          </cell>
          <cell r="Y44"/>
          <cell r="Z44">
            <v>3701.1689999788068</v>
          </cell>
          <cell r="AA44">
            <v>450252</v>
          </cell>
          <cell r="AB44">
            <v>8.2202166786128801E-3</v>
          </cell>
          <cell r="AC44">
            <v>0</v>
          </cell>
          <cell r="AD44"/>
          <cell r="AE44"/>
          <cell r="AF44"/>
          <cell r="AG44"/>
          <cell r="AH44">
            <v>236</v>
          </cell>
          <cell r="AI44">
            <v>3</v>
          </cell>
          <cell r="AJ44"/>
          <cell r="AK44"/>
          <cell r="AL44"/>
          <cell r="AM44"/>
          <cell r="AN44">
            <v>3</v>
          </cell>
          <cell r="AO44"/>
          <cell r="AP44" t="str">
            <v>0,01%-4,99% in meno</v>
          </cell>
          <cell r="AQ44">
            <v>1</v>
          </cell>
          <cell r="AR44"/>
          <cell r="AS44" t="str">
            <v>Nella norma</v>
          </cell>
          <cell r="AT44">
            <v>0</v>
          </cell>
          <cell r="AU44">
            <v>14</v>
          </cell>
        </row>
        <row r="45">
          <cell r="B45" t="str">
            <v>AMB522</v>
          </cell>
          <cell r="C45" t="str">
            <v>Ist. Diagn. VARELLI Leopardi Srl (ex 450436)</v>
          </cell>
          <cell r="D45">
            <v>25</v>
          </cell>
          <cell r="E45" t="str">
            <v>Cardiologia</v>
          </cell>
          <cell r="F45"/>
          <cell r="G45" t="str">
            <v>&gt;50%</v>
          </cell>
          <cell r="H45">
            <v>3</v>
          </cell>
          <cell r="J45" t="str">
            <v>SI</v>
          </cell>
          <cell r="K45">
            <v>3</v>
          </cell>
          <cell r="L45"/>
          <cell r="M45">
            <v>3</v>
          </cell>
          <cell r="N45">
            <v>5</v>
          </cell>
          <cell r="O45">
            <v>0.6</v>
          </cell>
          <cell r="P45">
            <v>0</v>
          </cell>
          <cell r="Q45"/>
          <cell r="R45">
            <v>3</v>
          </cell>
          <cell r="S45">
            <v>3</v>
          </cell>
          <cell r="T45">
            <v>1</v>
          </cell>
          <cell r="U45">
            <v>2</v>
          </cell>
          <cell r="V45"/>
          <cell r="W45" t="str">
            <v>NO</v>
          </cell>
          <cell r="X45">
            <v>0</v>
          </cell>
          <cell r="Z45">
            <v>3205.1129999999903</v>
          </cell>
          <cell r="AA45">
            <v>45438</v>
          </cell>
          <cell r="AB45">
            <v>7.0538161890928083E-2</v>
          </cell>
          <cell r="AC45">
            <v>2</v>
          </cell>
          <cell r="AE45"/>
          <cell r="AF45"/>
          <cell r="AG45"/>
          <cell r="AH45">
            <v>50</v>
          </cell>
          <cell r="AI45">
            <v>-1</v>
          </cell>
          <cell r="AK45"/>
          <cell r="AL45"/>
          <cell r="AM45"/>
          <cell r="AN45">
            <v>3</v>
          </cell>
          <cell r="AO45"/>
          <cell r="AP45" t="str">
            <v>&gt;10% in meno</v>
          </cell>
          <cell r="AQ45">
            <v>0</v>
          </cell>
          <cell r="AR45"/>
          <cell r="AS45" t="str">
            <v>Nella norma</v>
          </cell>
          <cell r="AT45">
            <v>0</v>
          </cell>
          <cell r="AU45">
            <v>12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104"/>
  <sheetViews>
    <sheetView zoomScaleNormal="100" workbookViewId="0">
      <pane xSplit="3" ySplit="5" topLeftCell="D6" activePane="bottomRight" state="frozen"/>
      <selection activeCell="B4" sqref="B4"/>
      <selection pane="topRight" activeCell="B4" sqref="B4"/>
      <selection pane="bottomLeft" activeCell="B4" sqref="B4"/>
      <selection pane="bottomRight" sqref="A1:XFD1048576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10" style="1" customWidth="1"/>
    <col min="4" max="4" width="10.140625" style="1" customWidth="1"/>
    <col min="5" max="5" width="11.5703125" style="1" bestFit="1" customWidth="1"/>
    <col min="6" max="9" width="14.28515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5" width="11.5703125" style="1" bestFit="1" customWidth="1"/>
    <col min="16" max="16" width="11.7109375" style="1" bestFit="1" customWidth="1"/>
    <col min="17" max="17" width="8.7109375" style="1" customWidth="1"/>
    <col min="18" max="18" width="8" style="1" bestFit="1" customWidth="1"/>
    <col min="19" max="19" width="10.140625" style="1" bestFit="1" customWidth="1"/>
    <col min="20" max="20" width="8" style="1" customWidth="1"/>
    <col min="21" max="21" width="10" style="1" customWidth="1"/>
    <col min="22" max="22" width="7.5703125" style="1" bestFit="1" customWidth="1"/>
    <col min="23" max="23" width="4.7109375" style="1" customWidth="1"/>
    <col min="24" max="24" width="10.140625" style="1" bestFit="1" customWidth="1"/>
    <col min="25" max="25" width="9.140625" style="1" bestFit="1" customWidth="1"/>
    <col min="26" max="27" width="8" style="1" customWidth="1"/>
    <col min="28" max="28" width="7.85546875" style="1" customWidth="1"/>
    <col min="29" max="29" width="10.140625" style="1" bestFit="1" customWidth="1"/>
    <col min="30" max="30" width="9.7109375" style="1" customWidth="1"/>
    <col min="31" max="31" width="8.140625" style="1" customWidth="1"/>
    <col min="32" max="33" width="10.7109375" style="1" customWidth="1"/>
    <col min="34" max="16384" width="8.85546875" style="1"/>
  </cols>
  <sheetData>
    <row r="1" spans="1:26" ht="31.9" customHeight="1" x14ac:dyDescent="0.35">
      <c r="A1" s="47" t="s">
        <v>87</v>
      </c>
      <c r="D1" s="46"/>
    </row>
    <row r="2" spans="1:26" ht="16.5" thickBot="1" x14ac:dyDescent="0.3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44">
        <v>18</v>
      </c>
      <c r="S2" s="44">
        <v>19</v>
      </c>
      <c r="T2" s="44">
        <v>20</v>
      </c>
      <c r="U2" s="44">
        <v>21</v>
      </c>
      <c r="X2" s="42"/>
      <c r="Y2" s="42"/>
      <c r="Z2" s="42"/>
    </row>
    <row r="3" spans="1:26" ht="22.15" customHeight="1" x14ac:dyDescent="0.25">
      <c r="A3" s="37" t="s">
        <v>39</v>
      </c>
      <c r="B3" s="61" t="s">
        <v>144</v>
      </c>
      <c r="C3" s="138" t="s">
        <v>38</v>
      </c>
      <c r="D3" s="139" t="s">
        <v>44</v>
      </c>
      <c r="E3" s="140" t="s">
        <v>43</v>
      </c>
      <c r="F3" s="140" t="s">
        <v>35</v>
      </c>
      <c r="G3" s="141" t="s">
        <v>54</v>
      </c>
      <c r="H3" s="137" t="s">
        <v>42</v>
      </c>
      <c r="I3" s="111" t="s">
        <v>41</v>
      </c>
      <c r="J3" s="122" t="s">
        <v>53</v>
      </c>
      <c r="K3" s="133" t="s">
        <v>80</v>
      </c>
      <c r="L3" s="134"/>
      <c r="M3" s="135"/>
      <c r="N3" s="121" t="s">
        <v>32</v>
      </c>
      <c r="O3" s="121"/>
      <c r="P3" s="121"/>
      <c r="Q3" s="136" t="s">
        <v>49</v>
      </c>
      <c r="R3" s="127" t="s">
        <v>56</v>
      </c>
      <c r="S3" s="128"/>
      <c r="T3" s="128"/>
      <c r="U3" s="129"/>
      <c r="V3" s="32">
        <v>0.02</v>
      </c>
      <c r="X3" s="116" t="s">
        <v>30</v>
      </c>
      <c r="Y3" s="117"/>
      <c r="Z3" s="118"/>
    </row>
    <row r="4" spans="1:26" ht="22.15" customHeight="1" x14ac:dyDescent="0.25">
      <c r="A4" s="37" t="s">
        <v>29</v>
      </c>
      <c r="B4" s="62" t="s">
        <v>84</v>
      </c>
      <c r="C4" s="138"/>
      <c r="D4" s="139"/>
      <c r="E4" s="123"/>
      <c r="F4" s="123"/>
      <c r="G4" s="142"/>
      <c r="H4" s="137"/>
      <c r="I4" s="112"/>
      <c r="J4" s="123"/>
      <c r="K4" s="119" t="s">
        <v>28</v>
      </c>
      <c r="L4" s="119" t="s">
        <v>27</v>
      </c>
      <c r="M4" s="119" t="s">
        <v>26</v>
      </c>
      <c r="N4" s="121" t="s">
        <v>93</v>
      </c>
      <c r="O4" s="121"/>
      <c r="P4" s="121"/>
      <c r="Q4" s="136"/>
      <c r="R4" s="130"/>
      <c r="S4" s="131"/>
      <c r="T4" s="131"/>
      <c r="U4" s="132"/>
      <c r="V4" s="32">
        <v>0</v>
      </c>
      <c r="X4" s="114" t="s">
        <v>18</v>
      </c>
      <c r="Y4" s="125" t="s">
        <v>17</v>
      </c>
      <c r="Z4" s="125" t="s">
        <v>16</v>
      </c>
    </row>
    <row r="5" spans="1:26" ht="22.15" customHeight="1" thickBot="1" x14ac:dyDescent="0.3">
      <c r="A5" s="63" t="s">
        <v>15</v>
      </c>
      <c r="B5" s="64" t="s">
        <v>14</v>
      </c>
      <c r="C5" s="138"/>
      <c r="D5" s="65" t="s">
        <v>13</v>
      </c>
      <c r="E5" s="124"/>
      <c r="F5" s="124"/>
      <c r="G5" s="143"/>
      <c r="H5" s="137"/>
      <c r="I5" s="113"/>
      <c r="J5" s="124"/>
      <c r="K5" s="120"/>
      <c r="L5" s="120"/>
      <c r="M5" s="120"/>
      <c r="N5" s="66" t="s">
        <v>12</v>
      </c>
      <c r="O5" s="66" t="s">
        <v>11</v>
      </c>
      <c r="P5" s="66" t="s">
        <v>10</v>
      </c>
      <c r="Q5" s="136"/>
      <c r="R5" s="67" t="s">
        <v>57</v>
      </c>
      <c r="S5" s="59" t="s">
        <v>58</v>
      </c>
      <c r="T5" s="59" t="s">
        <v>59</v>
      </c>
      <c r="U5" s="59" t="s">
        <v>60</v>
      </c>
      <c r="V5" s="32">
        <v>-0.02</v>
      </c>
      <c r="X5" s="115"/>
      <c r="Y5" s="126"/>
      <c r="Z5" s="126"/>
    </row>
    <row r="6" spans="1:26" ht="14.45" customHeight="1" x14ac:dyDescent="0.25">
      <c r="A6" s="173">
        <v>440003</v>
      </c>
      <c r="B6" s="85" t="s">
        <v>94</v>
      </c>
      <c r="C6" s="81" t="s">
        <v>89</v>
      </c>
      <c r="D6" s="28">
        <v>35.01</v>
      </c>
      <c r="E6" s="7">
        <v>13200</v>
      </c>
      <c r="F6" s="26">
        <f>E6*D6</f>
        <v>462132</v>
      </c>
      <c r="G6" s="26">
        <f>F6/F$49*G$49</f>
        <v>220638.2364063866</v>
      </c>
      <c r="H6" s="20">
        <f>+VLOOKUP(A6,'[2]2.3 CA'!$A:$N,14,0)</f>
        <v>252182</v>
      </c>
      <c r="I6" s="27">
        <f t="shared" ref="I6:I48" si="0">SUM(X6:Z6)</f>
        <v>250172.43899999466</v>
      </c>
      <c r="J6" s="25">
        <f t="shared" ref="J6:J47" si="1">G6/AVERAGE(H6,I6)</f>
        <v>0.87841658907442821</v>
      </c>
      <c r="K6" s="99">
        <v>480212</v>
      </c>
      <c r="L6" s="1">
        <v>14268</v>
      </c>
      <c r="M6" s="88">
        <v>1</v>
      </c>
      <c r="N6" s="90">
        <f>+L6</f>
        <v>14268</v>
      </c>
      <c r="O6" s="90"/>
      <c r="P6" s="90"/>
      <c r="Q6" s="23">
        <f>(N6*V$3)+(O6*V$4)+(P6*V$5)</f>
        <v>285.36</v>
      </c>
      <c r="R6" s="171">
        <v>440003</v>
      </c>
      <c r="S6" s="22">
        <f>+VLOOKUP(R6,$K$6:$L$48,2,0)</f>
        <v>252182</v>
      </c>
      <c r="T6" s="22">
        <f>VLOOKUP(R6,$K$6:$Q$49,7,FALSE)</f>
        <v>0</v>
      </c>
      <c r="U6" s="60">
        <f>T6+S6</f>
        <v>252182</v>
      </c>
      <c r="X6" s="20">
        <f>+VLOOKUP($A6,'[2]2.3 CA'!$A:$Y,23,0)</f>
        <v>248308.79999999609</v>
      </c>
      <c r="Y6" s="20">
        <f>+VLOOKUP($A6,'[2]2.3 CA'!$A:$Y,24,0)</f>
        <v>1863.6389999985695</v>
      </c>
      <c r="Z6" s="20">
        <f>+VLOOKUP($A6,'[2]2.3 CA'!$A:$Y,25,0)</f>
        <v>0</v>
      </c>
    </row>
    <row r="7" spans="1:26" ht="14.45" customHeight="1" x14ac:dyDescent="0.25">
      <c r="A7" s="173">
        <v>440018</v>
      </c>
      <c r="B7" s="86" t="s">
        <v>95</v>
      </c>
      <c r="C7" s="81" t="s">
        <v>89</v>
      </c>
      <c r="D7" s="28">
        <v>35.01</v>
      </c>
      <c r="E7" s="7">
        <v>3864</v>
      </c>
      <c r="F7" s="26">
        <f t="shared" ref="F7:F48" si="2">E7*D7</f>
        <v>135278.63999999998</v>
      </c>
      <c r="G7" s="26">
        <f t="shared" ref="G7:G48" si="3">F7/F$49*G$49</f>
        <v>64586.829202596804</v>
      </c>
      <c r="H7" s="20">
        <v>51804</v>
      </c>
      <c r="I7" s="27">
        <f t="shared" si="0"/>
        <v>0</v>
      </c>
      <c r="J7" s="25">
        <f>+G7/H7</f>
        <v>1.2467537101883408</v>
      </c>
      <c r="K7" s="99">
        <v>440076</v>
      </c>
      <c r="L7" s="1">
        <v>39356.918999999994</v>
      </c>
      <c r="M7" s="89">
        <v>2</v>
      </c>
      <c r="N7" s="90">
        <f t="shared" ref="N7:N27" si="4">+L7</f>
        <v>39356.918999999994</v>
      </c>
      <c r="O7" s="90"/>
      <c r="P7" s="90"/>
      <c r="Q7" s="23">
        <f t="shared" ref="Q7:Q48" si="5">(N7*V$3)+(O7*V$4)+(P7*V$5)</f>
        <v>787.13837999999987</v>
      </c>
      <c r="R7" s="171">
        <v>440018</v>
      </c>
      <c r="S7" s="22">
        <f t="shared" ref="S7:S48" si="6">+VLOOKUP(R7,$K$6:$L$48,2,0)</f>
        <v>51804</v>
      </c>
      <c r="T7" s="22">
        <f t="shared" ref="T7:T48" si="7">VLOOKUP(R7,$K$6:$Q$49,7,FALSE)</f>
        <v>1036.08</v>
      </c>
      <c r="U7" s="60">
        <f t="shared" ref="U7:U49" si="8">T7+S7</f>
        <v>52840.08</v>
      </c>
      <c r="X7" s="20">
        <f>+VLOOKUP(A7,'[2]2.3 CA'!$A:$Y,23,0)</f>
        <v>0</v>
      </c>
      <c r="Y7" s="20">
        <f>+VLOOKUP($A7,'[2]2.3 CA'!$A:$Y,24,0)</f>
        <v>0</v>
      </c>
      <c r="Z7" s="20">
        <f>+VLOOKUP($A7,'[2]2.3 CA'!$A:$Y,25,0)</f>
        <v>0</v>
      </c>
    </row>
    <row r="8" spans="1:26" ht="14.45" customHeight="1" x14ac:dyDescent="0.25">
      <c r="A8" s="173">
        <v>440076</v>
      </c>
      <c r="B8" s="86" t="s">
        <v>96</v>
      </c>
      <c r="C8" s="81" t="s">
        <v>89</v>
      </c>
      <c r="D8" s="28">
        <v>35.01</v>
      </c>
      <c r="E8" s="7">
        <v>12200</v>
      </c>
      <c r="F8" s="26">
        <f t="shared" si="2"/>
        <v>427122</v>
      </c>
      <c r="G8" s="26">
        <f t="shared" si="3"/>
        <v>203923.21849681187</v>
      </c>
      <c r="H8" s="20">
        <f>+VLOOKUP(A8,'[2]2.3 CA'!$A:$N,14,0)</f>
        <v>35814</v>
      </c>
      <c r="I8" s="27">
        <f t="shared" si="0"/>
        <v>45532.98000000044</v>
      </c>
      <c r="J8" s="25">
        <f t="shared" si="1"/>
        <v>5.0136641457817053</v>
      </c>
      <c r="K8" s="99">
        <v>470125</v>
      </c>
      <c r="L8" s="1">
        <v>31801</v>
      </c>
      <c r="M8" s="88">
        <v>3</v>
      </c>
      <c r="N8" s="90">
        <f t="shared" si="4"/>
        <v>31801</v>
      </c>
      <c r="O8" s="90"/>
      <c r="P8" s="90"/>
      <c r="Q8" s="23">
        <f t="shared" si="5"/>
        <v>636.02</v>
      </c>
      <c r="R8" s="171">
        <v>440076</v>
      </c>
      <c r="S8" s="22">
        <f t="shared" si="6"/>
        <v>39356.918999999994</v>
      </c>
      <c r="T8" s="22">
        <f t="shared" si="7"/>
        <v>787.13837999999987</v>
      </c>
      <c r="U8" s="60">
        <f t="shared" si="8"/>
        <v>40144.057379999991</v>
      </c>
      <c r="X8" s="20">
        <f>+VLOOKUP(A8,'[2]2.3 CA'!$A:$Y,23,0)</f>
        <v>35775.518999999993</v>
      </c>
      <c r="Y8" s="20">
        <f>+VLOOKUP($A8,'[2]2.3 CA'!$A:$Y,24,0)</f>
        <v>3581.4</v>
      </c>
      <c r="Z8" s="20">
        <f>+VLOOKUP($A8,'[2]2.3 CA'!$A:$Y,25,0)</f>
        <v>6176.0610000004472</v>
      </c>
    </row>
    <row r="9" spans="1:26" ht="14.45" customHeight="1" x14ac:dyDescent="0.25">
      <c r="A9" s="173">
        <v>450046</v>
      </c>
      <c r="B9" s="86" t="s">
        <v>97</v>
      </c>
      <c r="C9" s="81" t="s">
        <v>89</v>
      </c>
      <c r="D9" s="28">
        <v>35.01</v>
      </c>
      <c r="E9" s="7">
        <v>8280</v>
      </c>
      <c r="F9" s="26">
        <f t="shared" si="2"/>
        <v>289882.8</v>
      </c>
      <c r="G9" s="26">
        <f t="shared" si="3"/>
        <v>138400.34829127887</v>
      </c>
      <c r="H9" s="20">
        <f>+VLOOKUP(A9,'[2]2.3 CA'!$A:$N,14,0)</f>
        <v>204811</v>
      </c>
      <c r="I9" s="27">
        <f t="shared" si="0"/>
        <v>191250.10099999758</v>
      </c>
      <c r="J9" s="25">
        <f t="shared" si="1"/>
        <v>0.69888382343955424</v>
      </c>
      <c r="K9" s="99">
        <v>530337</v>
      </c>
      <c r="L9" s="1">
        <v>85326</v>
      </c>
      <c r="M9" s="88">
        <v>4</v>
      </c>
      <c r="N9" s="90">
        <f t="shared" si="4"/>
        <v>85326</v>
      </c>
      <c r="O9" s="90"/>
      <c r="P9" s="90"/>
      <c r="Q9" s="23">
        <f t="shared" si="5"/>
        <v>1706.52</v>
      </c>
      <c r="R9" s="171">
        <v>450046</v>
      </c>
      <c r="S9" s="22">
        <f t="shared" si="6"/>
        <v>204811</v>
      </c>
      <c r="T9" s="22">
        <f t="shared" si="7"/>
        <v>-4096.22</v>
      </c>
      <c r="U9" s="60">
        <f t="shared" si="8"/>
        <v>200714.78</v>
      </c>
      <c r="X9" s="20">
        <f>+VLOOKUP(A9,'[2]2.3 CA'!$A:$Y,23,0)</f>
        <v>185199.439999997</v>
      </c>
      <c r="Y9" s="20">
        <f>+VLOOKUP($A9,'[2]2.3 CA'!$A:$Y,24,0)</f>
        <v>6050.661000000584</v>
      </c>
      <c r="Z9" s="20">
        <f>+VLOOKUP($A9,'[2]2.3 CA'!$A:$Y,25,0)</f>
        <v>0</v>
      </c>
    </row>
    <row r="10" spans="1:26" ht="14.45" customHeight="1" x14ac:dyDescent="0.25">
      <c r="A10" s="173">
        <v>450057</v>
      </c>
      <c r="B10" s="85" t="s">
        <v>98</v>
      </c>
      <c r="C10" s="81" t="s">
        <v>89</v>
      </c>
      <c r="D10" s="28">
        <v>35.01</v>
      </c>
      <c r="E10" s="7">
        <v>12328</v>
      </c>
      <c r="F10" s="26">
        <f t="shared" si="2"/>
        <v>431603.27999999997</v>
      </c>
      <c r="G10" s="26">
        <f t="shared" si="3"/>
        <v>206062.74078923743</v>
      </c>
      <c r="H10" s="20">
        <f>+VLOOKUP(A10,'[2]2.3 CA'!$A:$N,14,0)</f>
        <v>209699</v>
      </c>
      <c r="I10" s="27">
        <f t="shared" si="0"/>
        <v>209525.25799999596</v>
      </c>
      <c r="J10" s="25">
        <f t="shared" si="1"/>
        <v>0.98306687581632946</v>
      </c>
      <c r="K10" s="99">
        <v>450060</v>
      </c>
      <c r="L10" s="1">
        <v>104385.86600000151</v>
      </c>
      <c r="M10" s="89">
        <v>5</v>
      </c>
      <c r="N10" s="90">
        <f t="shared" si="4"/>
        <v>104385.86600000151</v>
      </c>
      <c r="O10" s="90"/>
      <c r="P10" s="90"/>
      <c r="Q10" s="23">
        <f t="shared" si="5"/>
        <v>2087.7173200000302</v>
      </c>
      <c r="R10" s="171">
        <v>450057</v>
      </c>
      <c r="S10" s="22">
        <f t="shared" si="6"/>
        <v>209699</v>
      </c>
      <c r="T10" s="22">
        <f t="shared" si="7"/>
        <v>0</v>
      </c>
      <c r="U10" s="60">
        <f t="shared" si="8"/>
        <v>209699</v>
      </c>
      <c r="X10" s="20">
        <f>+VLOOKUP(A10,'[2]2.3 CA'!$A:$Y,23,0)</f>
        <v>208597.24799999635</v>
      </c>
      <c r="Y10" s="20">
        <f>+VLOOKUP($A10,'[2]2.3 CA'!$A:$Y,24,0)</f>
        <v>928.00999999960186</v>
      </c>
      <c r="Z10" s="20">
        <f>+VLOOKUP($A10,'[2]2.3 CA'!$A:$Y,25,0)</f>
        <v>0</v>
      </c>
    </row>
    <row r="11" spans="1:26" ht="14.45" customHeight="1" x14ac:dyDescent="0.25">
      <c r="A11" s="173">
        <v>450060</v>
      </c>
      <c r="B11" s="86" t="s">
        <v>99</v>
      </c>
      <c r="C11" s="81" t="s">
        <v>89</v>
      </c>
      <c r="D11" s="28">
        <v>35.01</v>
      </c>
      <c r="E11" s="7">
        <v>13432</v>
      </c>
      <c r="F11" s="26">
        <f t="shared" si="2"/>
        <v>470254.31999999995</v>
      </c>
      <c r="G11" s="26">
        <f t="shared" si="3"/>
        <v>224516.12056140794</v>
      </c>
      <c r="H11" s="20">
        <f>+VLOOKUP(A11,'[2]2.3 CA'!$A:$N,14,0)</f>
        <v>103673</v>
      </c>
      <c r="I11" s="27">
        <f t="shared" si="0"/>
        <v>104385.86600000151</v>
      </c>
      <c r="J11" s="25">
        <f t="shared" si="1"/>
        <v>2.1581980607488873</v>
      </c>
      <c r="K11" s="99">
        <v>490194</v>
      </c>
      <c r="L11" s="1">
        <v>174038</v>
      </c>
      <c r="M11" s="88">
        <v>6</v>
      </c>
      <c r="N11" s="90">
        <f t="shared" si="4"/>
        <v>174038</v>
      </c>
      <c r="O11" s="90"/>
      <c r="P11" s="90"/>
      <c r="Q11" s="23">
        <f t="shared" si="5"/>
        <v>3480.76</v>
      </c>
      <c r="R11" s="171">
        <v>450060</v>
      </c>
      <c r="S11" s="22">
        <f t="shared" si="6"/>
        <v>104385.86600000151</v>
      </c>
      <c r="T11" s="22">
        <f t="shared" si="7"/>
        <v>2087.7173200000302</v>
      </c>
      <c r="U11" s="60">
        <f t="shared" si="8"/>
        <v>106473.58332000153</v>
      </c>
      <c r="X11" s="20">
        <f>+VLOOKUP(A11,'[2]2.3 CA'!$A:$Y,23,0)</f>
        <v>103630.03700000151</v>
      </c>
      <c r="Y11" s="20">
        <f>+VLOOKUP($A11,'[2]2.3 CA'!$A:$Y,24,0)</f>
        <v>755.8289999999979</v>
      </c>
      <c r="Z11" s="20">
        <f>+VLOOKUP($A11,'[2]2.3 CA'!$A:$Y,25,0)</f>
        <v>0</v>
      </c>
    </row>
    <row r="12" spans="1:26" ht="14.45" customHeight="1" x14ac:dyDescent="0.25">
      <c r="A12" s="173">
        <v>460090</v>
      </c>
      <c r="B12" s="86" t="s">
        <v>100</v>
      </c>
      <c r="C12" s="81" t="s">
        <v>89</v>
      </c>
      <c r="D12" s="28">
        <v>35.01</v>
      </c>
      <c r="E12" s="7">
        <v>7912</v>
      </c>
      <c r="F12" s="26">
        <f t="shared" si="2"/>
        <v>276999.12</v>
      </c>
      <c r="G12" s="26">
        <f t="shared" si="3"/>
        <v>132249.22170055535</v>
      </c>
      <c r="H12" s="20">
        <f>+VLOOKUP(A12,'[2]2.3 CA'!$A:$N,14,0)</f>
        <v>151887</v>
      </c>
      <c r="I12" s="27">
        <f t="shared" si="0"/>
        <v>151976.49399999855</v>
      </c>
      <c r="J12" s="25">
        <f t="shared" si="1"/>
        <v>0.87045153045305257</v>
      </c>
      <c r="K12" s="99" t="s">
        <v>138</v>
      </c>
      <c r="L12" s="1">
        <v>60584</v>
      </c>
      <c r="M12" s="88">
        <v>7</v>
      </c>
      <c r="N12" s="90">
        <f t="shared" si="4"/>
        <v>60584</v>
      </c>
      <c r="O12" s="90"/>
      <c r="P12" s="90"/>
      <c r="Q12" s="23">
        <f t="shared" si="5"/>
        <v>1211.68</v>
      </c>
      <c r="R12" s="171">
        <v>460090</v>
      </c>
      <c r="S12" s="22">
        <f t="shared" si="6"/>
        <v>151976.49399999855</v>
      </c>
      <c r="T12" s="22">
        <f t="shared" si="7"/>
        <v>0</v>
      </c>
      <c r="U12" s="60">
        <f t="shared" si="8"/>
        <v>151976.49399999855</v>
      </c>
      <c r="X12" s="20">
        <f>+VLOOKUP(A12,'[2]2.3 CA'!$A:$Y,23,0)</f>
        <v>151771.99399999861</v>
      </c>
      <c r="Y12" s="20">
        <f>+VLOOKUP($A12,'[2]2.3 CA'!$A:$Y,24,0)</f>
        <v>204.49999999994179</v>
      </c>
      <c r="Z12" s="20">
        <f>+VLOOKUP($A12,'[2]2.3 CA'!$A:$Y,25,0)</f>
        <v>0</v>
      </c>
    </row>
    <row r="13" spans="1:26" ht="14.45" customHeight="1" x14ac:dyDescent="0.25">
      <c r="A13" s="173">
        <v>460092</v>
      </c>
      <c r="B13" s="86" t="s">
        <v>101</v>
      </c>
      <c r="C13" s="81" t="s">
        <v>89</v>
      </c>
      <c r="D13" s="28">
        <v>35.01</v>
      </c>
      <c r="E13" s="7">
        <v>6992</v>
      </c>
      <c r="F13" s="26">
        <f t="shared" si="2"/>
        <v>244789.91999999998</v>
      </c>
      <c r="G13" s="26">
        <f t="shared" si="3"/>
        <v>116871.40522374659</v>
      </c>
      <c r="H13" s="20">
        <f>+VLOOKUP(A13,'[2]2.3 CA'!$A:$N,14,0)</f>
        <v>93994</v>
      </c>
      <c r="I13" s="27">
        <f t="shared" si="0"/>
        <v>80624.875000002634</v>
      </c>
      <c r="J13" s="25">
        <f t="shared" si="1"/>
        <v>1.3385884569894846</v>
      </c>
      <c r="K13" s="99">
        <v>490195</v>
      </c>
      <c r="L13" s="1">
        <v>120800</v>
      </c>
      <c r="M13" s="89">
        <v>8</v>
      </c>
      <c r="N13" s="90">
        <f t="shared" si="4"/>
        <v>120800</v>
      </c>
      <c r="O13" s="90"/>
      <c r="P13" s="90"/>
      <c r="Q13" s="23">
        <f t="shared" si="5"/>
        <v>2416</v>
      </c>
      <c r="R13" s="171">
        <v>460092</v>
      </c>
      <c r="S13" s="22">
        <f t="shared" si="6"/>
        <v>93994</v>
      </c>
      <c r="T13" s="22">
        <f t="shared" si="7"/>
        <v>1879.88</v>
      </c>
      <c r="U13" s="60">
        <f t="shared" si="8"/>
        <v>95873.88</v>
      </c>
      <c r="X13" s="20">
        <f>+VLOOKUP(A13,'[2]2.3 CA'!$A:$Y,23,0)</f>
        <v>80624.875000003012</v>
      </c>
      <c r="Y13" s="20">
        <f>+VLOOKUP($A13,'[2]2.3 CA'!$A:$Y,24,0)</f>
        <v>-3.7834979593753815E-10</v>
      </c>
      <c r="Z13" s="20">
        <f>+VLOOKUP($A13,'[2]2.3 CA'!$A:$Y,25,0)</f>
        <v>0</v>
      </c>
    </row>
    <row r="14" spans="1:26" ht="14.45" customHeight="1" x14ac:dyDescent="0.25">
      <c r="A14" s="173">
        <v>460103</v>
      </c>
      <c r="B14" s="86" t="s">
        <v>102</v>
      </c>
      <c r="C14" s="81" t="s">
        <v>89</v>
      </c>
      <c r="D14" s="28">
        <v>35.01</v>
      </c>
      <c r="E14" s="7">
        <v>8464</v>
      </c>
      <c r="F14" s="26">
        <f t="shared" si="2"/>
        <v>296324.63999999996</v>
      </c>
      <c r="G14" s="26">
        <f t="shared" si="3"/>
        <v>141475.91158664061</v>
      </c>
      <c r="H14" s="20">
        <f>+VLOOKUP(A14,'[2]2.3 CA'!$A:$N,14,0)</f>
        <v>285042</v>
      </c>
      <c r="I14" s="27">
        <f t="shared" si="0"/>
        <v>292727.14199998917</v>
      </c>
      <c r="J14" s="25">
        <f t="shared" si="1"/>
        <v>0.48973162913101115</v>
      </c>
      <c r="K14" s="99">
        <v>490206</v>
      </c>
      <c r="L14" s="1">
        <v>124442</v>
      </c>
      <c r="M14" s="88">
        <v>9</v>
      </c>
      <c r="N14" s="90">
        <f t="shared" si="4"/>
        <v>124442</v>
      </c>
      <c r="O14" s="90"/>
      <c r="P14" s="90"/>
      <c r="Q14" s="23">
        <f t="shared" si="5"/>
        <v>2488.84</v>
      </c>
      <c r="R14" s="171">
        <v>460103</v>
      </c>
      <c r="S14" s="22">
        <f t="shared" si="6"/>
        <v>292727.14199998917</v>
      </c>
      <c r="T14" s="22">
        <f t="shared" si="7"/>
        <v>-5854.5428399997836</v>
      </c>
      <c r="U14" s="60">
        <f t="shared" si="8"/>
        <v>286872.59915998939</v>
      </c>
      <c r="X14" s="20">
        <f>+VLOOKUP(A14,'[2]2.3 CA'!$A:$Y,23,0)</f>
        <v>285026.13299998763</v>
      </c>
      <c r="Y14" s="20">
        <f>+VLOOKUP($A14,'[2]2.3 CA'!$A:$Y,24,0)</f>
        <v>7701.0090000015334</v>
      </c>
      <c r="Z14" s="20">
        <f>+VLOOKUP($A14,'[2]2.3 CA'!$A:$Y,25,0)</f>
        <v>0</v>
      </c>
    </row>
    <row r="15" spans="1:26" x14ac:dyDescent="0.25">
      <c r="A15" s="173">
        <v>460120</v>
      </c>
      <c r="B15" s="86" t="s">
        <v>103</v>
      </c>
      <c r="C15" s="81" t="s">
        <v>89</v>
      </c>
      <c r="D15" s="28">
        <v>35.01</v>
      </c>
      <c r="E15" s="7">
        <v>7912</v>
      </c>
      <c r="F15" s="26">
        <f t="shared" si="2"/>
        <v>276999.12</v>
      </c>
      <c r="G15" s="26">
        <f t="shared" si="3"/>
        <v>132249.22170055535</v>
      </c>
      <c r="H15" s="20">
        <f>+VLOOKUP(A15,'[2]2.3 CA'!$A:$N,14,0)</f>
        <v>107850</v>
      </c>
      <c r="I15" s="27">
        <f t="shared" si="0"/>
        <v>118613.30599999949</v>
      </c>
      <c r="J15" s="25">
        <f t="shared" si="1"/>
        <v>1.1679527605285038</v>
      </c>
      <c r="K15" s="99">
        <v>530344</v>
      </c>
      <c r="L15" s="1">
        <v>296691</v>
      </c>
      <c r="M15" s="88">
        <v>10</v>
      </c>
      <c r="N15" s="90">
        <f t="shared" si="4"/>
        <v>296691</v>
      </c>
      <c r="O15" s="90"/>
      <c r="P15" s="90"/>
      <c r="Q15" s="23">
        <f t="shared" si="5"/>
        <v>5933.82</v>
      </c>
      <c r="R15" s="171">
        <v>460120</v>
      </c>
      <c r="S15" s="22">
        <f t="shared" si="6"/>
        <v>118613.30599999949</v>
      </c>
      <c r="T15" s="22">
        <f t="shared" si="7"/>
        <v>2372.2661199999898</v>
      </c>
      <c r="U15" s="60">
        <f t="shared" si="8"/>
        <v>120985.57211999947</v>
      </c>
      <c r="X15" s="20">
        <f>+VLOOKUP(A15,'[2]2.3 CA'!$A:$Y,23,0)</f>
        <v>107850</v>
      </c>
      <c r="Y15" s="20">
        <f>+VLOOKUP($A15,'[2]2.3 CA'!$A:$Y,24,0)</f>
        <v>10763.305999999482</v>
      </c>
      <c r="Z15" s="20">
        <f>+VLOOKUP($A15,'[2]2.3 CA'!$A:$Y,25,0)</f>
        <v>0</v>
      </c>
    </row>
    <row r="16" spans="1:26" ht="14.45" customHeight="1" x14ac:dyDescent="0.25">
      <c r="A16" s="173">
        <v>460133</v>
      </c>
      <c r="B16" s="86" t="s">
        <v>104</v>
      </c>
      <c r="C16" s="81" t="s">
        <v>89</v>
      </c>
      <c r="D16" s="28">
        <v>35.01</v>
      </c>
      <c r="E16" s="7">
        <v>37536</v>
      </c>
      <c r="F16" s="26">
        <f t="shared" si="2"/>
        <v>1314135.3599999999</v>
      </c>
      <c r="G16" s="26">
        <f t="shared" si="3"/>
        <v>627414.91225379752</v>
      </c>
      <c r="H16" s="20">
        <f>+VLOOKUP(A16,'[2]2.3 CA'!$A:$N,14,0)</f>
        <v>682654</v>
      </c>
      <c r="I16" s="27">
        <f t="shared" si="0"/>
        <v>691463.68999998132</v>
      </c>
      <c r="J16" s="25">
        <f t="shared" si="1"/>
        <v>0.9131894841610052</v>
      </c>
      <c r="K16" s="99">
        <v>530340</v>
      </c>
      <c r="L16" s="1">
        <v>217709</v>
      </c>
      <c r="M16" s="89">
        <v>11</v>
      </c>
      <c r="N16" s="90">
        <f t="shared" si="4"/>
        <v>217709</v>
      </c>
      <c r="O16" s="90"/>
      <c r="P16" s="90"/>
      <c r="Q16" s="23">
        <f t="shared" si="5"/>
        <v>4354.18</v>
      </c>
      <c r="R16" s="171">
        <v>460133</v>
      </c>
      <c r="S16" s="22">
        <f t="shared" si="6"/>
        <v>691463.69</v>
      </c>
      <c r="T16" s="22">
        <f t="shared" si="7"/>
        <v>0</v>
      </c>
      <c r="U16" s="60">
        <f t="shared" si="8"/>
        <v>691463.69</v>
      </c>
      <c r="X16" s="20">
        <f>+VLOOKUP(A16,'[2]2.3 CA'!$A:$Y,23,0)</f>
        <v>682654</v>
      </c>
      <c r="Y16" s="20">
        <f>+VLOOKUP($A16,'[2]2.3 CA'!$A:$Y,24,0)</f>
        <v>8809.69</v>
      </c>
      <c r="Z16" s="20">
        <f>+VLOOKUP($A16,'[2]2.3 CA'!$A:$Y,25,0)</f>
        <v>-1.8682840163819492E-8</v>
      </c>
    </row>
    <row r="17" spans="1:26" ht="14.45" customHeight="1" x14ac:dyDescent="0.25">
      <c r="A17" s="173">
        <v>460139</v>
      </c>
      <c r="B17" s="86" t="s">
        <v>105</v>
      </c>
      <c r="C17" s="81" t="s">
        <v>89</v>
      </c>
      <c r="D17" s="28">
        <v>35.01</v>
      </c>
      <c r="E17" s="7">
        <v>20424</v>
      </c>
      <c r="F17" s="26">
        <f t="shared" si="2"/>
        <v>715044.24</v>
      </c>
      <c r="G17" s="26">
        <f t="shared" si="3"/>
        <v>341387.52578515455</v>
      </c>
      <c r="H17" s="20">
        <f>+VLOOKUP(A17,'[2]2.3 CA'!$A:$N,14,0)</f>
        <v>311659</v>
      </c>
      <c r="I17" s="27">
        <f t="shared" si="0"/>
        <v>338762.87799999572</v>
      </c>
      <c r="J17" s="25">
        <f t="shared" si="1"/>
        <v>1.0497418285956144</v>
      </c>
      <c r="K17" s="99">
        <v>460092</v>
      </c>
      <c r="L17" s="1">
        <v>93994</v>
      </c>
      <c r="M17" s="88">
        <v>12</v>
      </c>
      <c r="N17" s="90">
        <f t="shared" si="4"/>
        <v>93994</v>
      </c>
      <c r="O17" s="90"/>
      <c r="P17" s="90"/>
      <c r="Q17" s="23">
        <f t="shared" si="5"/>
        <v>1879.88</v>
      </c>
      <c r="R17" s="171">
        <v>460139</v>
      </c>
      <c r="S17" s="22">
        <f t="shared" si="6"/>
        <v>338762.87799999572</v>
      </c>
      <c r="T17" s="22">
        <f t="shared" si="7"/>
        <v>5328.58</v>
      </c>
      <c r="U17" s="60">
        <f t="shared" si="8"/>
        <v>344091.45799999574</v>
      </c>
      <c r="X17" s="20">
        <f>+VLOOKUP(A17,'[2]2.3 CA'!$A:$Y,23,0)</f>
        <v>311659</v>
      </c>
      <c r="Y17" s="20">
        <f>+VLOOKUP($A17,'[2]2.3 CA'!$A:$Y,24,0)</f>
        <v>27103.877999995719</v>
      </c>
      <c r="Z17" s="20">
        <f>+VLOOKUP($A17,'[2]2.3 CA'!$A:$Y,25,0)</f>
        <v>0</v>
      </c>
    </row>
    <row r="18" spans="1:26" ht="14.45" customHeight="1" x14ac:dyDescent="0.25">
      <c r="A18" s="173">
        <v>470124</v>
      </c>
      <c r="B18" s="86" t="s">
        <v>106</v>
      </c>
      <c r="C18" s="81" t="s">
        <v>89</v>
      </c>
      <c r="D18" s="28">
        <v>35.01</v>
      </c>
      <c r="E18" s="7">
        <v>19504</v>
      </c>
      <c r="F18" s="26">
        <f t="shared" si="2"/>
        <v>682835.03999999992</v>
      </c>
      <c r="G18" s="26">
        <f t="shared" si="3"/>
        <v>326009.7093083458</v>
      </c>
      <c r="H18" s="20">
        <f>+VLOOKUP(A18,'[2]2.3 CA'!$A:$N,14,0)</f>
        <v>428662</v>
      </c>
      <c r="I18" s="27">
        <f t="shared" si="0"/>
        <v>436223.8160000057</v>
      </c>
      <c r="J18" s="25">
        <f t="shared" si="1"/>
        <v>0.75387919024063088</v>
      </c>
      <c r="K18" s="99" t="s">
        <v>134</v>
      </c>
      <c r="L18" s="1">
        <v>151501.97699999923</v>
      </c>
      <c r="M18" s="88">
        <v>13</v>
      </c>
      <c r="N18" s="90">
        <f t="shared" si="4"/>
        <v>151501.97699999923</v>
      </c>
      <c r="O18" s="90"/>
      <c r="P18" s="90"/>
      <c r="Q18" s="23">
        <f t="shared" si="5"/>
        <v>3030.0395399999848</v>
      </c>
      <c r="R18" s="171">
        <v>470124</v>
      </c>
      <c r="S18" s="22">
        <f t="shared" si="6"/>
        <v>436223.8160000057</v>
      </c>
      <c r="T18" s="22">
        <f t="shared" si="7"/>
        <v>-8724.4763200001144</v>
      </c>
      <c r="U18" s="60">
        <f t="shared" si="8"/>
        <v>427499.33968000556</v>
      </c>
      <c r="X18" s="20">
        <f>+VLOOKUP(A18,'[2]2.3 CA'!$A:$Y,23,0)</f>
        <v>428662</v>
      </c>
      <c r="Y18" s="20">
        <f>+VLOOKUP($A18,'[2]2.3 CA'!$A:$Y,24,0)</f>
        <v>7561.8160000057096</v>
      </c>
      <c r="Z18" s="20">
        <f>+VLOOKUP($A18,'[2]2.3 CA'!$A:$Y,25,0)</f>
        <v>0</v>
      </c>
    </row>
    <row r="19" spans="1:26" ht="14.45" customHeight="1" x14ac:dyDescent="0.25">
      <c r="A19" s="173">
        <v>470125</v>
      </c>
      <c r="B19" s="86" t="s">
        <v>107</v>
      </c>
      <c r="C19" s="81" t="s">
        <v>89</v>
      </c>
      <c r="D19" s="28">
        <v>35.01</v>
      </c>
      <c r="E19" s="7">
        <v>8648</v>
      </c>
      <c r="F19" s="26">
        <f t="shared" si="2"/>
        <v>302766.48</v>
      </c>
      <c r="G19" s="26">
        <f t="shared" si="3"/>
        <v>144551.4748820024</v>
      </c>
      <c r="H19" s="20">
        <f>+VLOOKUP(A19,'[2]2.3 CA'!$A:$N,14,0)</f>
        <v>28910</v>
      </c>
      <c r="I19" s="27">
        <f t="shared" si="0"/>
        <v>35401.15</v>
      </c>
      <c r="J19" s="25">
        <f t="shared" si="1"/>
        <v>4.4953783249717159</v>
      </c>
      <c r="K19" s="99">
        <v>470127</v>
      </c>
      <c r="L19" s="1">
        <v>153971</v>
      </c>
      <c r="M19" s="89">
        <v>14</v>
      </c>
      <c r="N19" s="90">
        <f t="shared" si="4"/>
        <v>153971</v>
      </c>
      <c r="O19" s="90"/>
      <c r="P19" s="90"/>
      <c r="Q19" s="23">
        <f t="shared" si="5"/>
        <v>3079.42</v>
      </c>
      <c r="R19" s="171">
        <v>470125</v>
      </c>
      <c r="S19" s="22">
        <f t="shared" si="6"/>
        <v>31801</v>
      </c>
      <c r="T19" s="22">
        <f t="shared" si="7"/>
        <v>636.02</v>
      </c>
      <c r="U19" s="60">
        <f t="shared" si="8"/>
        <v>32437.02</v>
      </c>
      <c r="X19" s="20">
        <f>+VLOOKUP(A19,'[2]2.3 CA'!$A:$Y,23,0)</f>
        <v>28910</v>
      </c>
      <c r="Y19" s="20">
        <f>+VLOOKUP($A19,'[2]2.3 CA'!$A:$Y,24,0)</f>
        <v>2891</v>
      </c>
      <c r="Z19" s="20">
        <f>+VLOOKUP($A19,'[2]2.3 CA'!$A:$Y,25,0)</f>
        <v>3600.15</v>
      </c>
    </row>
    <row r="20" spans="1:26" ht="16.899999999999999" customHeight="1" x14ac:dyDescent="0.25">
      <c r="A20" s="173">
        <v>470127</v>
      </c>
      <c r="B20" s="86" t="s">
        <v>108</v>
      </c>
      <c r="C20" s="81" t="s">
        <v>89</v>
      </c>
      <c r="D20" s="28">
        <v>35.01</v>
      </c>
      <c r="E20" s="7">
        <v>11224</v>
      </c>
      <c r="F20" s="26">
        <f t="shared" si="2"/>
        <v>392952.24</v>
      </c>
      <c r="G20" s="26">
        <f t="shared" si="3"/>
        <v>187609.36101706693</v>
      </c>
      <c r="H20" s="20">
        <f>+VLOOKUP(A20,'[2]2.3 CA'!$A:$N,14,0)</f>
        <v>153971</v>
      </c>
      <c r="I20" s="27">
        <f t="shared" si="0"/>
        <v>127071.93199999889</v>
      </c>
      <c r="J20" s="25">
        <f t="shared" si="1"/>
        <v>1.3350939636302093</v>
      </c>
      <c r="K20" s="99">
        <v>530342</v>
      </c>
      <c r="L20" s="1">
        <v>241602</v>
      </c>
      <c r="M20" s="88">
        <v>15</v>
      </c>
      <c r="N20" s="90">
        <f t="shared" si="4"/>
        <v>241602</v>
      </c>
      <c r="O20" s="90"/>
      <c r="P20" s="90"/>
      <c r="Q20" s="23">
        <f t="shared" si="5"/>
        <v>4832.04</v>
      </c>
      <c r="R20" s="171">
        <v>470127</v>
      </c>
      <c r="S20" s="22">
        <f t="shared" si="6"/>
        <v>153971</v>
      </c>
      <c r="T20" s="22">
        <f t="shared" si="7"/>
        <v>3079.42</v>
      </c>
      <c r="U20" s="60">
        <f t="shared" si="8"/>
        <v>157050.42000000001</v>
      </c>
      <c r="X20" s="20">
        <f>+VLOOKUP(A20,'[2]2.3 CA'!$A:$Y,23,0)</f>
        <v>127071.93199999889</v>
      </c>
      <c r="Y20" s="20">
        <f>+VLOOKUP($A20,'[2]2.3 CA'!$A:$Y,24,0)</f>
        <v>0</v>
      </c>
      <c r="Z20" s="20">
        <f>+VLOOKUP($A20,'[2]2.3 CA'!$A:$Y,25,0)</f>
        <v>0</v>
      </c>
    </row>
    <row r="21" spans="1:26" x14ac:dyDescent="0.25">
      <c r="A21" s="173">
        <v>470128</v>
      </c>
      <c r="B21" s="86" t="s">
        <v>109</v>
      </c>
      <c r="C21" s="81" t="s">
        <v>89</v>
      </c>
      <c r="D21" s="28">
        <v>35.01</v>
      </c>
      <c r="E21" s="7">
        <v>23368</v>
      </c>
      <c r="F21" s="26">
        <f t="shared" si="2"/>
        <v>818113.67999999993</v>
      </c>
      <c r="G21" s="26">
        <f t="shared" si="3"/>
        <v>390596.5385109426</v>
      </c>
      <c r="H21" s="20">
        <f>+VLOOKUP(A21,'[2]2.3 CA'!$A:$N,14,0)</f>
        <v>409211</v>
      </c>
      <c r="I21" s="27">
        <f t="shared" si="0"/>
        <v>415693.03900000476</v>
      </c>
      <c r="J21" s="25">
        <f t="shared" si="1"/>
        <v>0.94701085227912274</v>
      </c>
      <c r="K21" s="99">
        <v>440018</v>
      </c>
      <c r="L21" s="1">
        <v>51804</v>
      </c>
      <c r="M21" s="88">
        <v>16</v>
      </c>
      <c r="N21" s="90">
        <f t="shared" si="4"/>
        <v>51804</v>
      </c>
      <c r="O21" s="90"/>
      <c r="P21" s="90"/>
      <c r="Q21" s="23">
        <f t="shared" si="5"/>
        <v>1036.08</v>
      </c>
      <c r="R21" s="171">
        <v>470128</v>
      </c>
      <c r="S21" s="22">
        <f t="shared" si="6"/>
        <v>415693.03900000476</v>
      </c>
      <c r="T21" s="22">
        <f t="shared" si="7"/>
        <v>0</v>
      </c>
      <c r="U21" s="60">
        <f t="shared" si="8"/>
        <v>415693.03900000476</v>
      </c>
      <c r="X21" s="20">
        <f>+VLOOKUP(A21,'[2]2.3 CA'!$A:$Y,23,0)</f>
        <v>409211</v>
      </c>
      <c r="Y21" s="20">
        <f>+VLOOKUP($A21,'[2]2.3 CA'!$A:$Y,24,0)</f>
        <v>6482.0390000047628</v>
      </c>
      <c r="Z21" s="20">
        <f>+VLOOKUP($A21,'[2]2.3 CA'!$A:$Y,25,0)</f>
        <v>0</v>
      </c>
    </row>
    <row r="22" spans="1:26" x14ac:dyDescent="0.25">
      <c r="A22" s="173">
        <v>470129</v>
      </c>
      <c r="B22" s="86" t="s">
        <v>110</v>
      </c>
      <c r="C22" s="81" t="s">
        <v>89</v>
      </c>
      <c r="D22" s="28">
        <v>35.01</v>
      </c>
      <c r="E22" s="7">
        <v>14168</v>
      </c>
      <c r="F22" s="26">
        <f t="shared" si="2"/>
        <v>496021.68</v>
      </c>
      <c r="G22" s="26">
        <f t="shared" si="3"/>
        <v>236818.37374285498</v>
      </c>
      <c r="H22" s="20">
        <f>+VLOOKUP(A22,'[2]2.3 CA'!$A:$N,14,0)</f>
        <v>548973</v>
      </c>
      <c r="I22" s="27">
        <f t="shared" si="0"/>
        <v>548966.8509999665</v>
      </c>
      <c r="J22" s="25">
        <f t="shared" si="1"/>
        <v>0.43138678958991938</v>
      </c>
      <c r="K22" s="99">
        <v>500228</v>
      </c>
      <c r="L22" s="1">
        <v>330486.98699999036</v>
      </c>
      <c r="M22" s="89">
        <v>17</v>
      </c>
      <c r="N22" s="90">
        <f t="shared" si="4"/>
        <v>330486.98699999036</v>
      </c>
      <c r="O22" s="90"/>
      <c r="P22" s="90"/>
      <c r="Q22" s="23">
        <f t="shared" si="5"/>
        <v>6609.7397399998072</v>
      </c>
      <c r="R22" s="171">
        <v>470129</v>
      </c>
      <c r="S22" s="22">
        <f t="shared" si="6"/>
        <v>548973</v>
      </c>
      <c r="T22" s="22">
        <f t="shared" si="7"/>
        <v>-10979.460000000001</v>
      </c>
      <c r="U22" s="60">
        <f t="shared" si="8"/>
        <v>537993.54</v>
      </c>
      <c r="X22" s="20">
        <f>+VLOOKUP(A22,'[2]2.3 CA'!$A:$Y,23,0)</f>
        <v>548966.8509999665</v>
      </c>
      <c r="Y22" s="20">
        <f>+VLOOKUP($A22,'[2]2.3 CA'!$A:$Y,24,0)</f>
        <v>0</v>
      </c>
      <c r="Z22" s="20">
        <f>+VLOOKUP($A22,'[2]2.3 CA'!$A:$Y,25,0)</f>
        <v>0</v>
      </c>
    </row>
    <row r="23" spans="1:26" x14ac:dyDescent="0.25">
      <c r="A23" s="173">
        <v>480212</v>
      </c>
      <c r="B23" s="86" t="s">
        <v>111</v>
      </c>
      <c r="C23" s="81" t="s">
        <v>89</v>
      </c>
      <c r="D23" s="28">
        <v>35.01</v>
      </c>
      <c r="E23" s="7">
        <v>6440</v>
      </c>
      <c r="F23" s="26">
        <f t="shared" si="2"/>
        <v>225464.4</v>
      </c>
      <c r="G23" s="26">
        <f t="shared" si="3"/>
        <v>107644.71533766134</v>
      </c>
      <c r="H23" s="20">
        <f>+VLOOKUP(A23,'[2]2.3 CA'!$A:$N,14,0)</f>
        <v>14268</v>
      </c>
      <c r="I23" s="27">
        <f t="shared" si="0"/>
        <v>27.28</v>
      </c>
      <c r="J23" s="25">
        <f t="shared" si="1"/>
        <v>15.06017585352107</v>
      </c>
      <c r="K23" s="99">
        <v>530346</v>
      </c>
      <c r="L23" s="1">
        <v>180487.77999999793</v>
      </c>
      <c r="M23" s="88">
        <v>18</v>
      </c>
      <c r="N23" s="90">
        <f t="shared" si="4"/>
        <v>180487.77999999793</v>
      </c>
      <c r="O23" s="90"/>
      <c r="P23" s="91"/>
      <c r="Q23" s="23">
        <f t="shared" si="5"/>
        <v>3609.7555999999586</v>
      </c>
      <c r="R23" s="171">
        <v>480212</v>
      </c>
      <c r="S23" s="22">
        <f t="shared" si="6"/>
        <v>14268</v>
      </c>
      <c r="T23" s="22">
        <f t="shared" si="7"/>
        <v>285.36</v>
      </c>
      <c r="U23" s="60">
        <f t="shared" si="8"/>
        <v>14553.36</v>
      </c>
      <c r="X23" s="20">
        <f>+VLOOKUP(A23,'[2]2.3 CA'!$A:$Y,23,0)</f>
        <v>27.28</v>
      </c>
      <c r="Y23" s="20">
        <f>+VLOOKUP($A23,'[2]2.3 CA'!$A:$Y,24,0)</f>
        <v>0</v>
      </c>
      <c r="Z23" s="20">
        <f>+VLOOKUP($A23,'[2]2.3 CA'!$A:$Y,25,0)</f>
        <v>0</v>
      </c>
    </row>
    <row r="24" spans="1:26" x14ac:dyDescent="0.25">
      <c r="A24" s="173">
        <v>490194</v>
      </c>
      <c r="B24" s="86" t="s">
        <v>112</v>
      </c>
      <c r="C24" s="81" t="s">
        <v>89</v>
      </c>
      <c r="D24" s="28">
        <v>35.01</v>
      </c>
      <c r="E24" s="7">
        <v>20200</v>
      </c>
      <c r="F24" s="26">
        <f t="shared" si="2"/>
        <v>707202</v>
      </c>
      <c r="G24" s="26">
        <f t="shared" si="3"/>
        <v>337643.36177340982</v>
      </c>
      <c r="H24" s="20">
        <f>+VLOOKUP(A24,'[2]2.3 CA'!$A:$N,14,0)</f>
        <v>174038</v>
      </c>
      <c r="I24" s="27">
        <f t="shared" si="0"/>
        <v>143517.070000001</v>
      </c>
      <c r="J24" s="25">
        <f t="shared" si="1"/>
        <v>2.1265184761396427</v>
      </c>
      <c r="K24" s="99">
        <v>510249</v>
      </c>
      <c r="L24" s="1">
        <v>123306.7</v>
      </c>
      <c r="M24" s="88">
        <v>19</v>
      </c>
      <c r="N24" s="90">
        <f t="shared" si="4"/>
        <v>123306.7</v>
      </c>
      <c r="O24" s="90"/>
      <c r="P24" s="92"/>
      <c r="Q24" s="23">
        <f t="shared" si="5"/>
        <v>2466.134</v>
      </c>
      <c r="R24" s="171">
        <v>490194</v>
      </c>
      <c r="S24" s="22">
        <f t="shared" si="6"/>
        <v>174038</v>
      </c>
      <c r="T24" s="22">
        <f t="shared" si="7"/>
        <v>3480.76</v>
      </c>
      <c r="U24" s="60">
        <f t="shared" si="8"/>
        <v>177518.76</v>
      </c>
      <c r="X24" s="20">
        <f>+VLOOKUP(A24,'[2]2.3 CA'!$A:$Y,23,0)</f>
        <v>143517.070000001</v>
      </c>
      <c r="Y24" s="20">
        <f>+VLOOKUP($A24,'[2]2.3 CA'!$A:$Y,24,0)</f>
        <v>0</v>
      </c>
      <c r="Z24" s="20">
        <f>+VLOOKUP($A24,'[2]2.3 CA'!$A:$Y,25,0)</f>
        <v>0</v>
      </c>
    </row>
    <row r="25" spans="1:26" x14ac:dyDescent="0.25">
      <c r="A25" s="173">
        <v>490195</v>
      </c>
      <c r="B25" s="86" t="s">
        <v>113</v>
      </c>
      <c r="C25" s="81" t="s">
        <v>89</v>
      </c>
      <c r="D25" s="28">
        <v>35.01</v>
      </c>
      <c r="E25" s="7">
        <v>11800</v>
      </c>
      <c r="F25" s="26">
        <f t="shared" si="2"/>
        <v>413118</v>
      </c>
      <c r="G25" s="26">
        <f t="shared" si="3"/>
        <v>197237.21133298197</v>
      </c>
      <c r="H25" s="20">
        <f>+VLOOKUP(A25,'[2]2.3 CA'!$A:$N,14,0)</f>
        <v>120800</v>
      </c>
      <c r="I25" s="27">
        <f t="shared" si="0"/>
        <v>119031.32699999952</v>
      </c>
      <c r="J25" s="25">
        <f t="shared" si="1"/>
        <v>1.6447993996462553</v>
      </c>
      <c r="K25" s="99">
        <v>460120</v>
      </c>
      <c r="L25" s="1">
        <v>118613.30599999949</v>
      </c>
      <c r="M25" s="89">
        <v>20</v>
      </c>
      <c r="N25" s="90">
        <f t="shared" si="4"/>
        <v>118613.30599999949</v>
      </c>
      <c r="O25" s="90"/>
      <c r="P25" s="92"/>
      <c r="Q25" s="23">
        <f t="shared" si="5"/>
        <v>2372.2661199999898</v>
      </c>
      <c r="R25" s="171">
        <v>490195</v>
      </c>
      <c r="S25" s="22">
        <f t="shared" si="6"/>
        <v>120800</v>
      </c>
      <c r="T25" s="22">
        <f t="shared" si="7"/>
        <v>2416</v>
      </c>
      <c r="U25" s="60">
        <f t="shared" si="8"/>
        <v>123216</v>
      </c>
      <c r="X25" s="20">
        <f>+VLOOKUP(A25,'[2]2.3 CA'!$A:$Y,23,0)</f>
        <v>119031.32699999952</v>
      </c>
      <c r="Y25" s="20">
        <f>+VLOOKUP($A25,'[2]2.3 CA'!$A:$Y,24,0)</f>
        <v>0</v>
      </c>
      <c r="Z25" s="20">
        <f>+VLOOKUP($A25,'[2]2.3 CA'!$A:$Y,25,0)</f>
        <v>0</v>
      </c>
    </row>
    <row r="26" spans="1:26" x14ac:dyDescent="0.25">
      <c r="A26" s="173">
        <v>490206</v>
      </c>
      <c r="B26" s="86" t="s">
        <v>114</v>
      </c>
      <c r="C26" s="81" t="s">
        <v>89</v>
      </c>
      <c r="D26" s="28">
        <v>35.01</v>
      </c>
      <c r="E26" s="7">
        <v>11600</v>
      </c>
      <c r="F26" s="26">
        <f t="shared" si="2"/>
        <v>406116</v>
      </c>
      <c r="G26" s="26">
        <f t="shared" si="3"/>
        <v>193894.20775106701</v>
      </c>
      <c r="H26" s="20">
        <f>+VLOOKUP(A26,'[2]2.3 CA'!$A:$N,14,0)</f>
        <v>124442</v>
      </c>
      <c r="I26" s="27">
        <f t="shared" si="0"/>
        <v>116661.53599999908</v>
      </c>
      <c r="J26" s="25">
        <f t="shared" si="1"/>
        <v>1.6083895820679108</v>
      </c>
      <c r="K26" s="107" t="s">
        <v>140</v>
      </c>
      <c r="L26" s="1">
        <v>256286</v>
      </c>
      <c r="M26" s="88">
        <v>21</v>
      </c>
      <c r="N26" s="90">
        <f t="shared" si="4"/>
        <v>256286</v>
      </c>
      <c r="O26" s="90"/>
      <c r="P26" s="92"/>
      <c r="Q26" s="23">
        <f t="shared" si="5"/>
        <v>5125.72</v>
      </c>
      <c r="R26" s="171">
        <v>490206</v>
      </c>
      <c r="S26" s="22">
        <f t="shared" si="6"/>
        <v>124442</v>
      </c>
      <c r="T26" s="22">
        <f t="shared" si="7"/>
        <v>2488.84</v>
      </c>
      <c r="U26" s="60">
        <f t="shared" si="8"/>
        <v>126930.84</v>
      </c>
      <c r="X26" s="20">
        <f>+VLOOKUP(A26,'[2]2.3 CA'!$A:$Y,23,0)</f>
        <v>116661.53599999908</v>
      </c>
      <c r="Y26" s="20">
        <f>+VLOOKUP($A26,'[2]2.3 CA'!$A:$Y,24,0)</f>
        <v>0</v>
      </c>
      <c r="Z26" s="20">
        <f>+VLOOKUP($A26,'[2]2.3 CA'!$A:$Y,25,0)</f>
        <v>0</v>
      </c>
    </row>
    <row r="27" spans="1:26" x14ac:dyDescent="0.25">
      <c r="A27" s="176" t="s">
        <v>140</v>
      </c>
      <c r="B27" s="86" t="s">
        <v>115</v>
      </c>
      <c r="C27" s="81" t="s">
        <v>89</v>
      </c>
      <c r="D27" s="28">
        <v>35.01</v>
      </c>
      <c r="E27" s="7">
        <v>17400</v>
      </c>
      <c r="F27" s="26">
        <f t="shared" si="2"/>
        <v>609174</v>
      </c>
      <c r="G27" s="26">
        <f t="shared" si="3"/>
        <v>290841.31162660051</v>
      </c>
      <c r="H27" s="20">
        <f>+VLOOKUP(A27,'[2]2.3 CA'!$A:$N,14,0)</f>
        <v>256286</v>
      </c>
      <c r="I27" s="27">
        <f t="shared" si="0"/>
        <v>256086.76899999558</v>
      </c>
      <c r="J27" s="25">
        <f t="shared" si="1"/>
        <v>1.1352723221190666</v>
      </c>
      <c r="K27" s="99">
        <v>520307</v>
      </c>
      <c r="L27" s="1">
        <v>458608</v>
      </c>
      <c r="M27" s="88">
        <v>22</v>
      </c>
      <c r="N27" s="90">
        <f t="shared" si="4"/>
        <v>458608</v>
      </c>
      <c r="O27" s="90"/>
      <c r="P27" s="92"/>
      <c r="Q27" s="23">
        <f t="shared" si="5"/>
        <v>9172.16</v>
      </c>
      <c r="R27" s="172" t="s">
        <v>140</v>
      </c>
      <c r="S27" s="22">
        <f t="shared" si="6"/>
        <v>256286</v>
      </c>
      <c r="T27" s="22">
        <f t="shared" si="7"/>
        <v>5125.72</v>
      </c>
      <c r="U27" s="60">
        <f t="shared" si="8"/>
        <v>261411.72</v>
      </c>
      <c r="X27" s="20">
        <f>+VLOOKUP(A27,'[2]2.3 CA'!$A:$Y,23,0)</f>
        <v>256086.76899999558</v>
      </c>
      <c r="Y27" s="20">
        <f>+VLOOKUP($A27,'[2]2.3 CA'!$A:$Y,24,0)</f>
        <v>0</v>
      </c>
      <c r="Z27" s="20">
        <f>+VLOOKUP($A27,'[2]2.3 CA'!$A:$Y,25,0)</f>
        <v>0</v>
      </c>
    </row>
    <row r="28" spans="1:26" x14ac:dyDescent="0.25">
      <c r="A28" s="173">
        <v>500228</v>
      </c>
      <c r="B28" s="86" t="s">
        <v>116</v>
      </c>
      <c r="C28" s="81" t="s">
        <v>89</v>
      </c>
      <c r="D28" s="28">
        <v>35.01</v>
      </c>
      <c r="E28" s="7">
        <v>24288</v>
      </c>
      <c r="F28" s="26">
        <f t="shared" si="2"/>
        <v>850322.88</v>
      </c>
      <c r="G28" s="26">
        <f t="shared" si="3"/>
        <v>405974.35498775134</v>
      </c>
      <c r="H28" s="20">
        <f>+VLOOKUP(A28,'[2]2.3 CA'!$A:$N,14,0)</f>
        <v>325151</v>
      </c>
      <c r="I28" s="27">
        <f t="shared" si="0"/>
        <v>330486.98699999036</v>
      </c>
      <c r="J28" s="25">
        <f t="shared" si="1"/>
        <v>1.2384101075209886</v>
      </c>
      <c r="K28" s="99">
        <v>460139</v>
      </c>
      <c r="L28" s="1">
        <v>338762.87799999572</v>
      </c>
      <c r="M28" s="89">
        <v>23</v>
      </c>
      <c r="N28" s="90">
        <v>266429</v>
      </c>
      <c r="O28" s="90">
        <f>+L28-N28</f>
        <v>72333.877999995719</v>
      </c>
      <c r="P28" s="92"/>
      <c r="Q28" s="23">
        <f t="shared" si="5"/>
        <v>5328.58</v>
      </c>
      <c r="R28" s="171">
        <v>500228</v>
      </c>
      <c r="S28" s="22">
        <f t="shared" si="6"/>
        <v>330486.98699999036</v>
      </c>
      <c r="T28" s="22">
        <f t="shared" si="7"/>
        <v>6609.7397399998072</v>
      </c>
      <c r="U28" s="60">
        <f t="shared" si="8"/>
        <v>337096.72673999018</v>
      </c>
      <c r="X28" s="20">
        <f>+VLOOKUP(A28,'[2]2.3 CA'!$A:$Y,23,0)</f>
        <v>325151</v>
      </c>
      <c r="Y28" s="20">
        <f>+VLOOKUP($A28,'[2]2.3 CA'!$A:$Y,24,0)</f>
        <v>5335.9869999903603</v>
      </c>
      <c r="Z28" s="20">
        <f>+VLOOKUP($A28,'[2]2.3 CA'!$A:$Y,25,0)</f>
        <v>0</v>
      </c>
    </row>
    <row r="29" spans="1:26" x14ac:dyDescent="0.25">
      <c r="A29" s="173">
        <v>500265</v>
      </c>
      <c r="B29" s="86" t="s">
        <v>117</v>
      </c>
      <c r="C29" s="81" t="s">
        <v>89</v>
      </c>
      <c r="D29" s="28">
        <v>35.01</v>
      </c>
      <c r="E29" s="7">
        <v>21528</v>
      </c>
      <c r="F29" s="26">
        <f t="shared" si="2"/>
        <v>753695.27999999991</v>
      </c>
      <c r="G29" s="26">
        <f t="shared" si="3"/>
        <v>359840.90555732505</v>
      </c>
      <c r="H29" s="20">
        <f>+VLOOKUP(A29,'[2]2.3 CA'!$A:$N,14,0)</f>
        <v>520294</v>
      </c>
      <c r="I29" s="27">
        <f t="shared" si="0"/>
        <v>557033.69399996533</v>
      </c>
      <c r="J29" s="25">
        <f t="shared" si="1"/>
        <v>0.66802497988571463</v>
      </c>
      <c r="K29" s="99">
        <v>530435</v>
      </c>
      <c r="L29" s="1">
        <v>422367</v>
      </c>
      <c r="M29" s="88">
        <v>24</v>
      </c>
      <c r="N29" s="90"/>
      <c r="O29" s="90">
        <f t="shared" ref="O29:O38" si="9">+L29-N29</f>
        <v>422367</v>
      </c>
      <c r="P29" s="90"/>
      <c r="Q29" s="23">
        <f t="shared" si="5"/>
        <v>0</v>
      </c>
      <c r="R29" s="171">
        <v>500265</v>
      </c>
      <c r="S29" s="22">
        <f t="shared" si="6"/>
        <v>557033.69399996533</v>
      </c>
      <c r="T29" s="22">
        <f t="shared" si="7"/>
        <v>-11140.673879999307</v>
      </c>
      <c r="U29" s="60">
        <f t="shared" si="8"/>
        <v>545893.02011996601</v>
      </c>
      <c r="X29" s="20">
        <f>+VLOOKUP(A29,'[2]2.3 CA'!$A:$Y,23,0)</f>
        <v>520294</v>
      </c>
      <c r="Y29" s="20">
        <f>+VLOOKUP($A29,'[2]2.3 CA'!$A:$Y,24,0)</f>
        <v>36739.69399996537</v>
      </c>
      <c r="Z29" s="20">
        <f>+VLOOKUP($A29,'[2]2.3 CA'!$A:$Y,25,0)</f>
        <v>0</v>
      </c>
    </row>
    <row r="30" spans="1:26" x14ac:dyDescent="0.25">
      <c r="A30" s="173">
        <v>510247</v>
      </c>
      <c r="B30" s="86" t="s">
        <v>118</v>
      </c>
      <c r="C30" s="81" t="s">
        <v>89</v>
      </c>
      <c r="D30" s="28">
        <v>35.01</v>
      </c>
      <c r="E30" s="7">
        <v>19320</v>
      </c>
      <c r="F30" s="26">
        <f t="shared" si="2"/>
        <v>676393.2</v>
      </c>
      <c r="G30" s="26">
        <f t="shared" si="3"/>
        <v>322934.14601298404</v>
      </c>
      <c r="H30" s="20">
        <f>+VLOOKUP(A30,'[2]2.3 CA'!$A:$N,14,0)</f>
        <v>448852</v>
      </c>
      <c r="I30" s="27">
        <f t="shared" si="0"/>
        <v>471470.31999999681</v>
      </c>
      <c r="J30" s="25">
        <f t="shared" si="1"/>
        <v>0.70178488339386391</v>
      </c>
      <c r="K30" s="99">
        <v>530349</v>
      </c>
      <c r="L30" s="1">
        <v>390808</v>
      </c>
      <c r="M30" s="88">
        <v>25</v>
      </c>
      <c r="N30" s="90"/>
      <c r="O30" s="90">
        <f t="shared" si="9"/>
        <v>390808</v>
      </c>
      <c r="P30" s="92"/>
      <c r="Q30" s="23">
        <f t="shared" si="5"/>
        <v>0</v>
      </c>
      <c r="R30" s="171">
        <v>510247</v>
      </c>
      <c r="S30" s="22">
        <f t="shared" si="6"/>
        <v>471470.31999999681</v>
      </c>
      <c r="T30" s="22">
        <f t="shared" si="7"/>
        <v>-9429.4063999999362</v>
      </c>
      <c r="U30" s="60">
        <f t="shared" si="8"/>
        <v>462040.91359999689</v>
      </c>
      <c r="X30" s="20">
        <f>+VLOOKUP(A30,'[2]2.3 CA'!$A:$Y,23,0)</f>
        <v>448852</v>
      </c>
      <c r="Y30" s="20">
        <f>+VLOOKUP($A30,'[2]2.3 CA'!$A:$Y,24,0)</f>
        <v>22618.319999996824</v>
      </c>
      <c r="Z30" s="20">
        <f>+VLOOKUP($A30,'[2]2.3 CA'!$A:$Y,25,0)</f>
        <v>0</v>
      </c>
    </row>
    <row r="31" spans="1:26" x14ac:dyDescent="0.25">
      <c r="A31" s="173">
        <v>510249</v>
      </c>
      <c r="B31" s="86" t="s">
        <v>119</v>
      </c>
      <c r="C31" s="81" t="s">
        <v>89</v>
      </c>
      <c r="D31" s="28">
        <v>35.01</v>
      </c>
      <c r="E31" s="7">
        <v>8280</v>
      </c>
      <c r="F31" s="26">
        <f t="shared" si="2"/>
        <v>289882.8</v>
      </c>
      <c r="G31" s="26">
        <f t="shared" si="3"/>
        <v>138400.34829127887</v>
      </c>
      <c r="H31" s="20">
        <f>+VLOOKUP(A31,'[2]2.3 CA'!$A:$N,14,0)</f>
        <v>112097</v>
      </c>
      <c r="I31" s="27">
        <f t="shared" si="0"/>
        <v>124562.08</v>
      </c>
      <c r="J31" s="25">
        <f t="shared" si="1"/>
        <v>1.1696179017621371</v>
      </c>
      <c r="K31" s="99">
        <v>530437</v>
      </c>
      <c r="L31" s="1">
        <v>361136.2379999932</v>
      </c>
      <c r="M31" s="89">
        <v>26</v>
      </c>
      <c r="N31" s="90"/>
      <c r="O31" s="90">
        <f t="shared" si="9"/>
        <v>361136.2379999932</v>
      </c>
      <c r="P31" s="92"/>
      <c r="Q31" s="23">
        <f t="shared" si="5"/>
        <v>0</v>
      </c>
      <c r="R31" s="171">
        <v>510249</v>
      </c>
      <c r="S31" s="22">
        <f t="shared" si="6"/>
        <v>123306.7</v>
      </c>
      <c r="T31" s="22">
        <f t="shared" si="7"/>
        <v>2466.134</v>
      </c>
      <c r="U31" s="60">
        <f t="shared" si="8"/>
        <v>125772.834</v>
      </c>
      <c r="X31" s="20">
        <f>+VLOOKUP(A31,'[2]2.3 CA'!$A:$Y,23,0)</f>
        <v>112097</v>
      </c>
      <c r="Y31" s="20">
        <f>+VLOOKUP($A31,'[2]2.3 CA'!$A:$Y,24,0)</f>
        <v>11209.7</v>
      </c>
      <c r="Z31" s="20">
        <f>+VLOOKUP($A31,'[2]2.3 CA'!$A:$Y,25,0)</f>
        <v>1255.3800000000001</v>
      </c>
    </row>
    <row r="32" spans="1:26" x14ac:dyDescent="0.25">
      <c r="A32" s="173">
        <v>510299</v>
      </c>
      <c r="B32" s="86" t="s">
        <v>120</v>
      </c>
      <c r="C32" s="81" t="s">
        <v>89</v>
      </c>
      <c r="D32" s="28">
        <v>35.01</v>
      </c>
      <c r="E32" s="7">
        <v>8832</v>
      </c>
      <c r="F32" s="26">
        <f t="shared" si="2"/>
        <v>309208.32000000001</v>
      </c>
      <c r="G32" s="26">
        <f t="shared" si="3"/>
        <v>147627.03817736413</v>
      </c>
      <c r="H32" s="20">
        <f>+VLOOKUP(A32,'[2]2.3 CA'!$A:$N,14,0)</f>
        <v>275018</v>
      </c>
      <c r="I32" s="27">
        <f t="shared" si="0"/>
        <v>265212.44099999341</v>
      </c>
      <c r="J32" s="25">
        <f t="shared" si="1"/>
        <v>0.54653357890791621</v>
      </c>
      <c r="K32" s="99">
        <v>450057</v>
      </c>
      <c r="L32" s="1">
        <v>209699</v>
      </c>
      <c r="M32" s="88">
        <v>27</v>
      </c>
      <c r="N32" s="90"/>
      <c r="O32" s="90">
        <f t="shared" si="9"/>
        <v>209699</v>
      </c>
      <c r="P32" s="92"/>
      <c r="Q32" s="23">
        <f t="shared" si="5"/>
        <v>0</v>
      </c>
      <c r="R32" s="171">
        <v>510299</v>
      </c>
      <c r="S32" s="22">
        <f t="shared" si="6"/>
        <v>275018</v>
      </c>
      <c r="T32" s="22">
        <f t="shared" si="7"/>
        <v>-5500.36</v>
      </c>
      <c r="U32" s="60">
        <f t="shared" si="8"/>
        <v>269517.64</v>
      </c>
      <c r="X32" s="20">
        <f>+VLOOKUP(A32,'[2]2.3 CA'!$A:$Y,23,0)</f>
        <v>265212.44099999341</v>
      </c>
      <c r="Y32" s="20">
        <f>+VLOOKUP($A32,'[2]2.3 CA'!$A:$Y,24,0)</f>
        <v>0</v>
      </c>
      <c r="Z32" s="20">
        <f>+VLOOKUP($A32,'[2]2.3 CA'!$A:$Y,25,0)</f>
        <v>0</v>
      </c>
    </row>
    <row r="33" spans="1:26" x14ac:dyDescent="0.25">
      <c r="A33" s="173">
        <v>520307</v>
      </c>
      <c r="B33" s="86" t="s">
        <v>121</v>
      </c>
      <c r="C33" s="81" t="s">
        <v>89</v>
      </c>
      <c r="D33" s="28">
        <v>35.01</v>
      </c>
      <c r="E33" s="7">
        <v>31000</v>
      </c>
      <c r="F33" s="26">
        <f t="shared" si="2"/>
        <v>1085310</v>
      </c>
      <c r="G33" s="26">
        <f t="shared" si="3"/>
        <v>518165.55519681703</v>
      </c>
      <c r="H33" s="20">
        <f>+VLOOKUP(A33,'[2]2.3 CA'!$A:$N,14,0)</f>
        <v>458608</v>
      </c>
      <c r="I33" s="27">
        <f t="shared" si="0"/>
        <v>457075.7459999877</v>
      </c>
      <c r="J33" s="25">
        <f t="shared" si="1"/>
        <v>1.1317565861801897</v>
      </c>
      <c r="K33" s="99">
        <v>470128</v>
      </c>
      <c r="L33" s="1">
        <v>415693.03900000476</v>
      </c>
      <c r="M33" s="88">
        <v>28</v>
      </c>
      <c r="N33" s="90"/>
      <c r="O33" s="90">
        <f t="shared" si="9"/>
        <v>415693.03900000476</v>
      </c>
      <c r="P33" s="92"/>
      <c r="Q33" s="23">
        <f t="shared" si="5"/>
        <v>0</v>
      </c>
      <c r="R33" s="171">
        <v>520307</v>
      </c>
      <c r="S33" s="22">
        <f t="shared" si="6"/>
        <v>458608</v>
      </c>
      <c r="T33" s="22">
        <f t="shared" si="7"/>
        <v>9172.16</v>
      </c>
      <c r="U33" s="60">
        <f t="shared" si="8"/>
        <v>467780.16</v>
      </c>
      <c r="X33" s="20">
        <f>+VLOOKUP(A33,'[2]2.3 CA'!$A:$Y,23,0)</f>
        <v>457075.7459999877</v>
      </c>
      <c r="Y33" s="20">
        <f>+VLOOKUP($A33,'[2]2.3 CA'!$A:$Y,24,0)</f>
        <v>0</v>
      </c>
      <c r="Z33" s="20">
        <f>+VLOOKUP($A33,'[2]2.3 CA'!$A:$Y,25,0)</f>
        <v>0</v>
      </c>
    </row>
    <row r="34" spans="1:26" x14ac:dyDescent="0.25">
      <c r="A34" s="173">
        <v>520309</v>
      </c>
      <c r="B34" s="86" t="s">
        <v>122</v>
      </c>
      <c r="C34" s="81" t="s">
        <v>89</v>
      </c>
      <c r="D34" s="28">
        <v>35.01</v>
      </c>
      <c r="E34" s="7">
        <v>24200</v>
      </c>
      <c r="F34" s="26">
        <f t="shared" si="2"/>
        <v>847242</v>
      </c>
      <c r="G34" s="26">
        <f t="shared" si="3"/>
        <v>404503.43341170886</v>
      </c>
      <c r="H34" s="20">
        <f>+VLOOKUP(A34,'[2]2.3 CA'!$A:$N,14,0)</f>
        <v>532964</v>
      </c>
      <c r="I34" s="27">
        <f t="shared" si="0"/>
        <v>533695.49599996908</v>
      </c>
      <c r="J34" s="25">
        <f t="shared" si="1"/>
        <v>0.75844903632062277</v>
      </c>
      <c r="K34" s="99">
        <v>460133</v>
      </c>
      <c r="L34" s="1">
        <v>691463.69</v>
      </c>
      <c r="M34" s="89">
        <v>29</v>
      </c>
      <c r="N34" s="90"/>
      <c r="O34" s="90">
        <f t="shared" si="9"/>
        <v>691463.69</v>
      </c>
      <c r="P34" s="92"/>
      <c r="Q34" s="23">
        <f t="shared" si="5"/>
        <v>0</v>
      </c>
      <c r="R34" s="171">
        <v>520309</v>
      </c>
      <c r="S34" s="22">
        <f t="shared" si="6"/>
        <v>533695.49599996908</v>
      </c>
      <c r="T34" s="22">
        <f t="shared" si="7"/>
        <v>-10673.909919999382</v>
      </c>
      <c r="U34" s="60">
        <f t="shared" si="8"/>
        <v>523021.58607996971</v>
      </c>
      <c r="X34" s="20">
        <f>+VLOOKUP(A34,'[2]2.3 CA'!$A:$Y,23,0)</f>
        <v>532964</v>
      </c>
      <c r="Y34" s="20">
        <f>+VLOOKUP($A34,'[2]2.3 CA'!$A:$Y,24,0)</f>
        <v>731.49599996907637</v>
      </c>
      <c r="Z34" s="20">
        <f>+VLOOKUP($A34,'[2]2.3 CA'!$A:$Y,25,0)</f>
        <v>0</v>
      </c>
    </row>
    <row r="35" spans="1:26" x14ac:dyDescent="0.25">
      <c r="A35" s="173">
        <v>530335</v>
      </c>
      <c r="B35" s="86" t="s">
        <v>123</v>
      </c>
      <c r="C35" s="81" t="s">
        <v>89</v>
      </c>
      <c r="D35" s="28">
        <v>35.01</v>
      </c>
      <c r="E35" s="7">
        <v>13800</v>
      </c>
      <c r="F35" s="26">
        <f t="shared" si="2"/>
        <v>483138</v>
      </c>
      <c r="G35" s="26">
        <f t="shared" si="3"/>
        <v>230667.24715213149</v>
      </c>
      <c r="H35" s="20">
        <f>+VLOOKUP(A35,'[2]2.3 CA'!$A:$N,14,0)</f>
        <v>261303</v>
      </c>
      <c r="I35" s="27">
        <f t="shared" si="0"/>
        <v>261244.78399999856</v>
      </c>
      <c r="J35" s="25">
        <f t="shared" si="1"/>
        <v>0.88285609169144275</v>
      </c>
      <c r="K35" s="99">
        <v>530335</v>
      </c>
      <c r="L35" s="1">
        <v>261303</v>
      </c>
      <c r="M35" s="88">
        <v>30</v>
      </c>
      <c r="N35" s="90"/>
      <c r="O35" s="90">
        <f t="shared" si="9"/>
        <v>261303</v>
      </c>
      <c r="P35" s="92"/>
      <c r="Q35" s="23">
        <f t="shared" si="5"/>
        <v>0</v>
      </c>
      <c r="R35" s="171">
        <v>530335</v>
      </c>
      <c r="S35" s="22">
        <f t="shared" si="6"/>
        <v>261303</v>
      </c>
      <c r="T35" s="22">
        <f t="shared" si="7"/>
        <v>0</v>
      </c>
      <c r="U35" s="60">
        <f t="shared" si="8"/>
        <v>261303</v>
      </c>
      <c r="X35" s="20">
        <f>+VLOOKUP(A35,'[2]2.3 CA'!$A:$Y,23,0)</f>
        <v>261244.78399999856</v>
      </c>
      <c r="Y35" s="20">
        <f>+VLOOKUP($A35,'[2]2.3 CA'!$A:$Y,24,0)</f>
        <v>0</v>
      </c>
      <c r="Z35" s="20">
        <f>+VLOOKUP($A35,'[2]2.3 CA'!$A:$Y,25,0)</f>
        <v>0</v>
      </c>
    </row>
    <row r="36" spans="1:26" x14ac:dyDescent="0.25">
      <c r="A36" s="173">
        <v>530336</v>
      </c>
      <c r="B36" s="86" t="s">
        <v>124</v>
      </c>
      <c r="C36" s="81" t="s">
        <v>89</v>
      </c>
      <c r="D36" s="28">
        <v>35.01</v>
      </c>
      <c r="E36" s="7">
        <v>11600</v>
      </c>
      <c r="F36" s="26">
        <f t="shared" si="2"/>
        <v>406116</v>
      </c>
      <c r="G36" s="26">
        <f t="shared" si="3"/>
        <v>193894.20775106701</v>
      </c>
      <c r="H36" s="20">
        <f>+VLOOKUP(A36,'[2]2.3 CA'!$A:$N,14,0)</f>
        <v>234723</v>
      </c>
      <c r="I36" s="27">
        <f t="shared" si="0"/>
        <v>234171.2879999982</v>
      </c>
      <c r="J36" s="25">
        <f t="shared" si="1"/>
        <v>0.82702738213380733</v>
      </c>
      <c r="K36" s="99">
        <v>440003</v>
      </c>
      <c r="L36" s="1">
        <v>252182</v>
      </c>
      <c r="M36" s="88">
        <v>31</v>
      </c>
      <c r="N36" s="90"/>
      <c r="O36" s="90">
        <f t="shared" si="9"/>
        <v>252182</v>
      </c>
      <c r="P36" s="92"/>
      <c r="Q36" s="23">
        <f t="shared" si="5"/>
        <v>0</v>
      </c>
      <c r="R36" s="171">
        <v>530336</v>
      </c>
      <c r="S36" s="22">
        <f t="shared" si="6"/>
        <v>234723</v>
      </c>
      <c r="T36" s="22">
        <f t="shared" si="7"/>
        <v>-4348.8912</v>
      </c>
      <c r="U36" s="60">
        <f t="shared" si="8"/>
        <v>230374.10879999999</v>
      </c>
      <c r="X36" s="20">
        <f>+VLOOKUP(A36,'[2]2.3 CA'!$A:$Y,23,0)</f>
        <v>234171.2879999982</v>
      </c>
      <c r="Y36" s="20">
        <f>+VLOOKUP($A36,'[2]2.3 CA'!$A:$Y,24,0)</f>
        <v>0</v>
      </c>
      <c r="Z36" s="20">
        <f>+VLOOKUP($A36,'[2]2.3 CA'!$A:$Y,25,0)</f>
        <v>0</v>
      </c>
    </row>
    <row r="37" spans="1:26" x14ac:dyDescent="0.25">
      <c r="A37" s="173">
        <v>530337</v>
      </c>
      <c r="B37" s="86" t="s">
        <v>125</v>
      </c>
      <c r="C37" s="81" t="s">
        <v>89</v>
      </c>
      <c r="D37" s="28">
        <v>35.01</v>
      </c>
      <c r="E37" s="7">
        <v>11200</v>
      </c>
      <c r="F37" s="26">
        <f t="shared" si="2"/>
        <v>392112</v>
      </c>
      <c r="G37" s="26">
        <f t="shared" si="3"/>
        <v>187208.20058723714</v>
      </c>
      <c r="H37" s="20">
        <f>+VLOOKUP(A37,'[2]2.3 CA'!$A:$N,14,0)</f>
        <v>85326</v>
      </c>
      <c r="I37" s="27">
        <f t="shared" si="0"/>
        <v>72555.420000002472</v>
      </c>
      <c r="J37" s="25">
        <f t="shared" si="1"/>
        <v>2.3715038867427745</v>
      </c>
      <c r="K37" s="99">
        <v>460090</v>
      </c>
      <c r="L37" s="1">
        <v>151976.49399999855</v>
      </c>
      <c r="M37" s="89">
        <v>32</v>
      </c>
      <c r="N37" s="90"/>
      <c r="O37" s="90">
        <f t="shared" si="9"/>
        <v>151976.49399999855</v>
      </c>
      <c r="P37" s="92"/>
      <c r="Q37" s="23">
        <f t="shared" si="5"/>
        <v>0</v>
      </c>
      <c r="R37" s="171">
        <v>530337</v>
      </c>
      <c r="S37" s="22">
        <f t="shared" si="6"/>
        <v>85326</v>
      </c>
      <c r="T37" s="22">
        <f t="shared" si="7"/>
        <v>1706.52</v>
      </c>
      <c r="U37" s="60">
        <f t="shared" si="8"/>
        <v>87032.52</v>
      </c>
      <c r="X37" s="20">
        <f>+VLOOKUP(A37,'[2]2.3 CA'!$A:$Y,23,0)</f>
        <v>72555.420000002472</v>
      </c>
      <c r="Y37" s="20">
        <f>+VLOOKUP($A37,'[2]2.3 CA'!$A:$Y,24,0)</f>
        <v>0</v>
      </c>
      <c r="Z37" s="20">
        <f>+VLOOKUP($A37,'[2]2.3 CA'!$A:$Y,25,0)</f>
        <v>0</v>
      </c>
    </row>
    <row r="38" spans="1:26" x14ac:dyDescent="0.25">
      <c r="A38" s="173">
        <v>530340</v>
      </c>
      <c r="B38" s="86" t="s">
        <v>126</v>
      </c>
      <c r="C38" s="81" t="s">
        <v>89</v>
      </c>
      <c r="D38" s="28">
        <v>35.01</v>
      </c>
      <c r="E38" s="7">
        <v>17600</v>
      </c>
      <c r="F38" s="26">
        <f t="shared" si="2"/>
        <v>616176</v>
      </c>
      <c r="G38" s="26">
        <f t="shared" si="3"/>
        <v>294184.3152085155</v>
      </c>
      <c r="H38" s="20">
        <f>+VLOOKUP(A38,'[2]2.3 CA'!$A:$N,14,0)</f>
        <v>217709</v>
      </c>
      <c r="I38" s="27">
        <f t="shared" si="0"/>
        <v>212416.47400000028</v>
      </c>
      <c r="J38" s="25">
        <f t="shared" si="1"/>
        <v>1.3678999872884317</v>
      </c>
      <c r="K38" s="99" t="s">
        <v>136</v>
      </c>
      <c r="L38" s="1">
        <v>450252</v>
      </c>
      <c r="M38" s="88">
        <v>33</v>
      </c>
      <c r="N38" s="90"/>
      <c r="O38" s="90">
        <f t="shared" si="9"/>
        <v>450252</v>
      </c>
      <c r="P38" s="92"/>
      <c r="Q38" s="23">
        <f t="shared" si="5"/>
        <v>0</v>
      </c>
      <c r="R38" s="171">
        <v>530340</v>
      </c>
      <c r="S38" s="22">
        <f t="shared" si="6"/>
        <v>217709</v>
      </c>
      <c r="T38" s="22">
        <f t="shared" si="7"/>
        <v>4354.18</v>
      </c>
      <c r="U38" s="60">
        <f t="shared" si="8"/>
        <v>222063.18</v>
      </c>
      <c r="X38" s="20">
        <f>+VLOOKUP(A38,'[2]2.3 CA'!$A:$Y,23,0)</f>
        <v>212416.47400000028</v>
      </c>
      <c r="Y38" s="20">
        <f>+VLOOKUP($A38,'[2]2.3 CA'!$A:$Y,24,0)</f>
        <v>0</v>
      </c>
      <c r="Z38" s="20">
        <f>+VLOOKUP($A38,'[2]2.3 CA'!$A:$Y,25,0)</f>
        <v>0</v>
      </c>
    </row>
    <row r="39" spans="1:26" x14ac:dyDescent="0.25">
      <c r="A39" s="173">
        <v>530342</v>
      </c>
      <c r="B39" s="86" t="s">
        <v>127</v>
      </c>
      <c r="C39" s="81" t="s">
        <v>89</v>
      </c>
      <c r="D39" s="28">
        <v>35.01</v>
      </c>
      <c r="E39" s="7">
        <v>18800</v>
      </c>
      <c r="F39" s="26">
        <f t="shared" si="2"/>
        <v>658188</v>
      </c>
      <c r="G39" s="26">
        <f t="shared" si="3"/>
        <v>314242.33670000517</v>
      </c>
      <c r="H39" s="20">
        <f>+VLOOKUP(A39,'[2]2.3 CA'!$A:$N,14,0)</f>
        <v>241602</v>
      </c>
      <c r="I39" s="27">
        <f t="shared" si="0"/>
        <v>232711.430999993</v>
      </c>
      <c r="J39" s="25">
        <f t="shared" si="1"/>
        <v>1.3250408534183373</v>
      </c>
      <c r="K39" s="99">
        <v>530336</v>
      </c>
      <c r="L39" s="1">
        <v>234723</v>
      </c>
      <c r="M39" s="88">
        <v>34</v>
      </c>
      <c r="N39" s="90"/>
      <c r="O39" s="90">
        <v>17278.439999999999</v>
      </c>
      <c r="P39" s="92">
        <f>+L39-O39</f>
        <v>217444.56</v>
      </c>
      <c r="Q39" s="23">
        <f t="shared" si="5"/>
        <v>-4348.8912</v>
      </c>
      <c r="R39" s="171">
        <v>530342</v>
      </c>
      <c r="S39" s="22">
        <f t="shared" si="6"/>
        <v>241602</v>
      </c>
      <c r="T39" s="22">
        <f t="shared" si="7"/>
        <v>4832.04</v>
      </c>
      <c r="U39" s="60">
        <f t="shared" si="8"/>
        <v>246434.04</v>
      </c>
      <c r="X39" s="20">
        <f>+VLOOKUP(A39,'[2]2.3 CA'!$A:$Y,23,0)</f>
        <v>232711.430999993</v>
      </c>
      <c r="Y39" s="20">
        <f>+VLOOKUP($A39,'[2]2.3 CA'!$A:$Y,24,0)</f>
        <v>0</v>
      </c>
      <c r="Z39" s="20">
        <f>+VLOOKUP($A39,'[2]2.3 CA'!$A:$Y,25,0)</f>
        <v>0</v>
      </c>
    </row>
    <row r="40" spans="1:26" x14ac:dyDescent="0.25">
      <c r="A40" s="173">
        <v>530344</v>
      </c>
      <c r="B40" s="86" t="s">
        <v>128</v>
      </c>
      <c r="C40" s="81" t="s">
        <v>89</v>
      </c>
      <c r="D40" s="28">
        <v>35.01</v>
      </c>
      <c r="E40" s="7">
        <v>24600</v>
      </c>
      <c r="F40" s="26">
        <f t="shared" si="2"/>
        <v>861246</v>
      </c>
      <c r="G40" s="26">
        <f t="shared" si="3"/>
        <v>411189.44057553867</v>
      </c>
      <c r="H40" s="20">
        <f>+VLOOKUP(A40,'[2]2.3 CA'!$A:$N,14,0)</f>
        <v>296691</v>
      </c>
      <c r="I40" s="27">
        <f t="shared" si="0"/>
        <v>250178.54299999299</v>
      </c>
      <c r="J40" s="25">
        <f t="shared" si="1"/>
        <v>1.5037935311586514</v>
      </c>
      <c r="K40" s="99">
        <v>520309</v>
      </c>
      <c r="L40" s="1">
        <v>533695.49599996908</v>
      </c>
      <c r="M40" s="89">
        <v>35</v>
      </c>
      <c r="N40" s="90"/>
      <c r="O40" s="90"/>
      <c r="P40" s="92">
        <f t="shared" ref="P40:P48" si="10">+L40-O40</f>
        <v>533695.49599996908</v>
      </c>
      <c r="Q40" s="23">
        <f t="shared" si="5"/>
        <v>-10673.909919999382</v>
      </c>
      <c r="R40" s="171">
        <v>530344</v>
      </c>
      <c r="S40" s="22">
        <f t="shared" si="6"/>
        <v>296691</v>
      </c>
      <c r="T40" s="22">
        <f t="shared" si="7"/>
        <v>5933.82</v>
      </c>
      <c r="U40" s="60">
        <f t="shared" si="8"/>
        <v>302624.82</v>
      </c>
      <c r="X40" s="20">
        <f>+VLOOKUP(A40,'[2]2.3 CA'!$A:$Y,23,0)</f>
        <v>250178.54299999299</v>
      </c>
      <c r="Y40" s="20">
        <f>+VLOOKUP($A40,'[2]2.3 CA'!$A:$Y,24,0)</f>
        <v>0</v>
      </c>
      <c r="Z40" s="20">
        <f>+VLOOKUP($A40,'[2]2.3 CA'!$A:$Y,25,0)</f>
        <v>0</v>
      </c>
    </row>
    <row r="41" spans="1:26" x14ac:dyDescent="0.25">
      <c r="A41" s="173">
        <v>530346</v>
      </c>
      <c r="B41" s="86" t="s">
        <v>129</v>
      </c>
      <c r="C41" s="81" t="s">
        <v>89</v>
      </c>
      <c r="D41" s="28">
        <v>35.01</v>
      </c>
      <c r="E41" s="7">
        <v>13000</v>
      </c>
      <c r="F41" s="26">
        <f t="shared" si="2"/>
        <v>455130</v>
      </c>
      <c r="G41" s="26">
        <f t="shared" si="3"/>
        <v>217295.23282447166</v>
      </c>
      <c r="H41" s="20">
        <f>+VLOOKUP(A41,'[2]2.3 CA'!$A:$N,14,0)</f>
        <v>180164</v>
      </c>
      <c r="I41" s="27">
        <f t="shared" si="0"/>
        <v>180487.77999999793</v>
      </c>
      <c r="J41" s="25">
        <f t="shared" si="1"/>
        <v>1.205014059958184</v>
      </c>
      <c r="K41" s="99">
        <v>470124</v>
      </c>
      <c r="L41" s="1">
        <v>436223.8160000057</v>
      </c>
      <c r="M41" s="88">
        <v>36</v>
      </c>
      <c r="N41" s="90"/>
      <c r="O41" s="90"/>
      <c r="P41" s="92">
        <f t="shared" si="10"/>
        <v>436223.8160000057</v>
      </c>
      <c r="Q41" s="23">
        <f t="shared" si="5"/>
        <v>-8724.4763200001144</v>
      </c>
      <c r="R41" s="171">
        <v>530346</v>
      </c>
      <c r="S41" s="22">
        <f t="shared" si="6"/>
        <v>180487.77999999793</v>
      </c>
      <c r="T41" s="22">
        <f t="shared" si="7"/>
        <v>3609.7555999999586</v>
      </c>
      <c r="U41" s="60">
        <f t="shared" si="8"/>
        <v>184097.53559999788</v>
      </c>
      <c r="X41" s="20">
        <f>+VLOOKUP(A41,'[2]2.3 CA'!$A:$Y,23,0)</f>
        <v>180164</v>
      </c>
      <c r="Y41" s="20">
        <f>+VLOOKUP($A41,'[2]2.3 CA'!$A:$Y,24,0)</f>
        <v>323.77999999793246</v>
      </c>
      <c r="Z41" s="20">
        <f>+VLOOKUP($A41,'[2]2.3 CA'!$A:$Y,25,0)</f>
        <v>0</v>
      </c>
    </row>
    <row r="42" spans="1:26" x14ac:dyDescent="0.25">
      <c r="A42" s="173">
        <v>530349</v>
      </c>
      <c r="B42" s="86" t="s">
        <v>130</v>
      </c>
      <c r="C42" s="81" t="s">
        <v>89</v>
      </c>
      <c r="D42" s="28">
        <v>35.01</v>
      </c>
      <c r="E42" s="7">
        <v>23200</v>
      </c>
      <c r="F42" s="26">
        <f t="shared" si="2"/>
        <v>812232</v>
      </c>
      <c r="G42" s="26">
        <f t="shared" si="3"/>
        <v>387788.41550213401</v>
      </c>
      <c r="H42" s="20">
        <f>+VLOOKUP(A42,'[2]2.3 CA'!$A:$N,14,0)</f>
        <v>390808</v>
      </c>
      <c r="I42" s="27">
        <f t="shared" si="0"/>
        <v>390522.56499998365</v>
      </c>
      <c r="J42" s="25">
        <f t="shared" si="1"/>
        <v>0.99263597988680274</v>
      </c>
      <c r="K42" s="99">
        <v>510247</v>
      </c>
      <c r="L42" s="1">
        <v>471470.31999999681</v>
      </c>
      <c r="M42" s="88">
        <v>37</v>
      </c>
      <c r="N42" s="90"/>
      <c r="O42" s="90"/>
      <c r="P42" s="92">
        <f t="shared" si="10"/>
        <v>471470.31999999681</v>
      </c>
      <c r="Q42" s="23">
        <f t="shared" si="5"/>
        <v>-9429.4063999999362</v>
      </c>
      <c r="R42" s="171">
        <v>530349</v>
      </c>
      <c r="S42" s="22">
        <f t="shared" si="6"/>
        <v>390808</v>
      </c>
      <c r="T42" s="22">
        <f t="shared" si="7"/>
        <v>0</v>
      </c>
      <c r="U42" s="60">
        <f t="shared" si="8"/>
        <v>390808</v>
      </c>
      <c r="X42" s="20">
        <f>+VLOOKUP(A42,'[2]2.3 CA'!$A:$Y,23,0)</f>
        <v>390522.56499998365</v>
      </c>
      <c r="Y42" s="20">
        <f>+VLOOKUP($A42,'[2]2.3 CA'!$A:$Y,24,0)</f>
        <v>0</v>
      </c>
      <c r="Z42" s="20">
        <f>+VLOOKUP($A42,'[2]2.3 CA'!$A:$Y,25,0)</f>
        <v>0</v>
      </c>
    </row>
    <row r="43" spans="1:26" x14ac:dyDescent="0.25">
      <c r="A43" s="173">
        <v>530435</v>
      </c>
      <c r="B43" s="86" t="s">
        <v>131</v>
      </c>
      <c r="C43" s="81" t="s">
        <v>89</v>
      </c>
      <c r="D43" s="28">
        <v>35.01</v>
      </c>
      <c r="E43" s="7">
        <v>26200</v>
      </c>
      <c r="F43" s="26">
        <f t="shared" si="2"/>
        <v>917262</v>
      </c>
      <c r="G43" s="26">
        <f t="shared" si="3"/>
        <v>437933.46923085832</v>
      </c>
      <c r="H43" s="20">
        <f>+VLOOKUP(A43,'[2]2.3 CA'!$A:$N,14,0)</f>
        <v>422367</v>
      </c>
      <c r="I43" s="27">
        <f t="shared" si="0"/>
        <v>422366.62999999383</v>
      </c>
      <c r="J43" s="25">
        <f t="shared" si="1"/>
        <v>1.0368557700984664</v>
      </c>
      <c r="K43" s="99">
        <v>450046</v>
      </c>
      <c r="L43" s="1">
        <v>204811</v>
      </c>
      <c r="M43" s="89">
        <v>38</v>
      </c>
      <c r="N43" s="90"/>
      <c r="O43" s="90"/>
      <c r="P43" s="92">
        <f t="shared" si="10"/>
        <v>204811</v>
      </c>
      <c r="Q43" s="23">
        <f t="shared" si="5"/>
        <v>-4096.22</v>
      </c>
      <c r="R43" s="171">
        <v>530435</v>
      </c>
      <c r="S43" s="22">
        <f t="shared" si="6"/>
        <v>422367</v>
      </c>
      <c r="T43" s="22">
        <f t="shared" si="7"/>
        <v>0</v>
      </c>
      <c r="U43" s="60">
        <f t="shared" si="8"/>
        <v>422367</v>
      </c>
      <c r="X43" s="20">
        <f>+VLOOKUP(A43,'[2]2.3 CA'!$A:$Y,23,0)</f>
        <v>422366.62999999383</v>
      </c>
      <c r="Y43" s="20">
        <f>+VLOOKUP($A43,'[2]2.3 CA'!$A:$Y,24,0)</f>
        <v>0</v>
      </c>
      <c r="Z43" s="20">
        <f>+VLOOKUP($A43,'[2]2.3 CA'!$A:$Y,25,0)</f>
        <v>0</v>
      </c>
    </row>
    <row r="44" spans="1:26" x14ac:dyDescent="0.25">
      <c r="A44" s="173">
        <v>530437</v>
      </c>
      <c r="B44" s="86" t="s">
        <v>132</v>
      </c>
      <c r="C44" s="81" t="s">
        <v>89</v>
      </c>
      <c r="D44" s="28">
        <v>35.01</v>
      </c>
      <c r="E44" s="7">
        <v>21200</v>
      </c>
      <c r="F44" s="26">
        <f t="shared" si="2"/>
        <v>742212</v>
      </c>
      <c r="G44" s="26">
        <f t="shared" si="3"/>
        <v>354358.37968298455</v>
      </c>
      <c r="H44" s="20">
        <f>+VLOOKUP(A44,'[2]2.3 CA'!$A:$N,14,0)</f>
        <v>355184</v>
      </c>
      <c r="I44" s="27">
        <f t="shared" si="0"/>
        <v>361136.2379999932</v>
      </c>
      <c r="J44" s="25">
        <f t="shared" si="1"/>
        <v>0.98938536393268273</v>
      </c>
      <c r="K44" s="99">
        <v>530446</v>
      </c>
      <c r="L44" s="1">
        <v>159096</v>
      </c>
      <c r="M44" s="88">
        <v>39</v>
      </c>
      <c r="N44" s="90"/>
      <c r="O44" s="90"/>
      <c r="P44" s="92">
        <f t="shared" si="10"/>
        <v>159096</v>
      </c>
      <c r="Q44" s="23">
        <f t="shared" si="5"/>
        <v>-3181.92</v>
      </c>
      <c r="R44" s="171">
        <v>530437</v>
      </c>
      <c r="S44" s="22">
        <f t="shared" si="6"/>
        <v>361136.2379999932</v>
      </c>
      <c r="T44" s="22">
        <f t="shared" si="7"/>
        <v>0</v>
      </c>
      <c r="U44" s="60">
        <f t="shared" si="8"/>
        <v>361136.2379999932</v>
      </c>
      <c r="X44" s="20">
        <f>+VLOOKUP(A44,'[2]2.3 CA'!$A:$Y,23,0)</f>
        <v>355184</v>
      </c>
      <c r="Y44" s="20">
        <f>+VLOOKUP($A44,'[2]2.3 CA'!$A:$Y,24,0)</f>
        <v>5952.2379999931973</v>
      </c>
      <c r="Z44" s="20">
        <f>+VLOOKUP($A44,'[2]2.3 CA'!$A:$Y,25,0)</f>
        <v>0</v>
      </c>
    </row>
    <row r="45" spans="1:26" x14ac:dyDescent="0.25">
      <c r="A45" s="173">
        <v>530446</v>
      </c>
      <c r="B45" s="86" t="s">
        <v>133</v>
      </c>
      <c r="C45" s="81" t="s">
        <v>89</v>
      </c>
      <c r="D45" s="28">
        <v>35.01</v>
      </c>
      <c r="E45" s="7">
        <v>6200</v>
      </c>
      <c r="F45" s="26">
        <f t="shared" si="2"/>
        <v>217062</v>
      </c>
      <c r="G45" s="26">
        <f t="shared" si="3"/>
        <v>103633.11103936342</v>
      </c>
      <c r="H45" s="20">
        <f>+VLOOKUP(A45,'[2]2.3 CA'!$A:$N,14,0)</f>
        <v>159096</v>
      </c>
      <c r="I45" s="27">
        <f t="shared" si="0"/>
        <v>141888.1929999998</v>
      </c>
      <c r="J45" s="25">
        <f t="shared" si="1"/>
        <v>0.68862826320825088</v>
      </c>
      <c r="K45" s="99">
        <v>500265</v>
      </c>
      <c r="L45" s="1">
        <v>557033.69399996533</v>
      </c>
      <c r="M45" s="88">
        <v>40</v>
      </c>
      <c r="N45" s="90"/>
      <c r="O45" s="90"/>
      <c r="P45" s="92">
        <f t="shared" si="10"/>
        <v>557033.69399996533</v>
      </c>
      <c r="Q45" s="23">
        <f t="shared" si="5"/>
        <v>-11140.673879999307</v>
      </c>
      <c r="R45" s="171">
        <v>530446</v>
      </c>
      <c r="S45" s="22">
        <f t="shared" si="6"/>
        <v>159096</v>
      </c>
      <c r="T45" s="22">
        <f t="shared" si="7"/>
        <v>-3181.92</v>
      </c>
      <c r="U45" s="60">
        <f t="shared" si="8"/>
        <v>155914.07999999999</v>
      </c>
      <c r="X45" s="20">
        <f>+VLOOKUP(A45,'[2]2.3 CA'!$A:$Y,23,0)</f>
        <v>141888.1929999998</v>
      </c>
      <c r="Y45" s="20">
        <f>+VLOOKUP($A45,'[2]2.3 CA'!$A:$Y,24,0)</f>
        <v>0</v>
      </c>
      <c r="Z45" s="20">
        <f>+VLOOKUP($A45,'[2]2.3 CA'!$A:$Y,25,0)</f>
        <v>0</v>
      </c>
    </row>
    <row r="46" spans="1:26" x14ac:dyDescent="0.25">
      <c r="A46" s="173" t="s">
        <v>134</v>
      </c>
      <c r="B46" s="85" t="s">
        <v>135</v>
      </c>
      <c r="C46" s="81" t="s">
        <v>89</v>
      </c>
      <c r="D46" s="28">
        <v>35.01</v>
      </c>
      <c r="E46" s="7">
        <v>11800</v>
      </c>
      <c r="F46" s="26">
        <f t="shared" si="2"/>
        <v>413118</v>
      </c>
      <c r="G46" s="26">
        <f t="shared" si="3"/>
        <v>197237.21133298197</v>
      </c>
      <c r="H46" s="20">
        <f>+VLOOKUP(A46,'[2]2.3 CA'!$A:$N,14,0)</f>
        <v>143623</v>
      </c>
      <c r="I46" s="27">
        <f t="shared" si="0"/>
        <v>151501.97699999923</v>
      </c>
      <c r="J46" s="25">
        <f t="shared" si="1"/>
        <v>1.3366351661451037</v>
      </c>
      <c r="K46" s="99">
        <v>510299</v>
      </c>
      <c r="L46" s="1">
        <v>275018</v>
      </c>
      <c r="M46" s="89">
        <v>41</v>
      </c>
      <c r="N46" s="90"/>
      <c r="O46" s="90"/>
      <c r="P46" s="92">
        <f t="shared" si="10"/>
        <v>275018</v>
      </c>
      <c r="Q46" s="23">
        <f t="shared" si="5"/>
        <v>-5500.36</v>
      </c>
      <c r="R46" s="171" t="s">
        <v>134</v>
      </c>
      <c r="S46" s="22">
        <f t="shared" si="6"/>
        <v>151501.97699999923</v>
      </c>
      <c r="T46" s="22">
        <f t="shared" si="7"/>
        <v>3030.0395399999848</v>
      </c>
      <c r="U46" s="60">
        <f t="shared" si="8"/>
        <v>154532.01653999923</v>
      </c>
      <c r="X46" s="20">
        <f>+VLOOKUP(A46,'[2]2.3 CA'!$A:$Y,23,0)</f>
        <v>143623</v>
      </c>
      <c r="Y46" s="20">
        <f>+VLOOKUP($A46,'[2]2.3 CA'!$A:$Y,24,0)</f>
        <v>7878.9769999992241</v>
      </c>
      <c r="Z46" s="20">
        <f>+VLOOKUP($A46,'[2]2.3 CA'!$A:$Y,25,0)</f>
        <v>0</v>
      </c>
    </row>
    <row r="47" spans="1:26" x14ac:dyDescent="0.25">
      <c r="A47" s="173" t="s">
        <v>136</v>
      </c>
      <c r="B47" s="86" t="s">
        <v>137</v>
      </c>
      <c r="C47" s="81" t="s">
        <v>89</v>
      </c>
      <c r="D47" s="28">
        <v>35.01</v>
      </c>
      <c r="E47" s="7">
        <v>23000</v>
      </c>
      <c r="F47" s="26">
        <f t="shared" si="2"/>
        <v>805230</v>
      </c>
      <c r="G47" s="26">
        <f t="shared" si="3"/>
        <v>384445.41192021914</v>
      </c>
      <c r="H47" s="20">
        <f>+VLOOKUP(A47,'[2]2.3 CA'!$A:$N,14,0)</f>
        <v>450252</v>
      </c>
      <c r="I47" s="27">
        <f t="shared" si="0"/>
        <v>433528.06599999615</v>
      </c>
      <c r="J47" s="25">
        <f t="shared" si="1"/>
        <v>0.87000245131172893</v>
      </c>
      <c r="K47" s="99">
        <v>460103</v>
      </c>
      <c r="L47" s="1">
        <v>292727.14199998917</v>
      </c>
      <c r="M47" s="88">
        <v>42</v>
      </c>
      <c r="N47" s="90"/>
      <c r="O47" s="90"/>
      <c r="P47" s="92">
        <f t="shared" si="10"/>
        <v>292727.14199998917</v>
      </c>
      <c r="Q47" s="23">
        <f t="shared" si="5"/>
        <v>-5854.5428399997836</v>
      </c>
      <c r="R47" s="171" t="s">
        <v>136</v>
      </c>
      <c r="S47" s="22">
        <f t="shared" si="6"/>
        <v>450252</v>
      </c>
      <c r="T47" s="22">
        <f t="shared" si="7"/>
        <v>0</v>
      </c>
      <c r="U47" s="60">
        <f t="shared" si="8"/>
        <v>450252</v>
      </c>
      <c r="X47" s="20">
        <f>+VLOOKUP(A47,'[2]2.3 CA'!$A:$Y,23,0)</f>
        <v>433528.06599999615</v>
      </c>
      <c r="Y47" s="20">
        <f>+VLOOKUP($A47,'[2]2.3 CA'!$A:$Y,24,0)</f>
        <v>0</v>
      </c>
      <c r="Z47" s="20">
        <f>+VLOOKUP($A47,'[2]2.3 CA'!$A:$Y,25,0)</f>
        <v>0</v>
      </c>
    </row>
    <row r="48" spans="1:26" x14ac:dyDescent="0.25">
      <c r="A48" s="173" t="s">
        <v>138</v>
      </c>
      <c r="B48" s="86" t="s">
        <v>139</v>
      </c>
      <c r="C48" s="81" t="s">
        <v>89</v>
      </c>
      <c r="D48" s="28">
        <v>35.01</v>
      </c>
      <c r="E48" s="7">
        <v>6900</v>
      </c>
      <c r="F48" s="26">
        <f t="shared" si="2"/>
        <v>241569</v>
      </c>
      <c r="G48" s="26">
        <f t="shared" si="3"/>
        <v>115333.62357606574</v>
      </c>
      <c r="H48" s="20">
        <f>+VLOOKUP(A48,'[2]2.3 CA'!$A:$N,14,0)</f>
        <v>60584</v>
      </c>
      <c r="I48" s="27">
        <f t="shared" si="0"/>
        <v>0</v>
      </c>
      <c r="J48" s="25">
        <f>+G48/H48</f>
        <v>1.9036977349806177</v>
      </c>
      <c r="K48" s="99">
        <v>470129</v>
      </c>
      <c r="L48" s="1">
        <v>548973</v>
      </c>
      <c r="M48" s="88">
        <v>43</v>
      </c>
      <c r="N48" s="90"/>
      <c r="O48" s="90"/>
      <c r="P48" s="92">
        <f t="shared" si="10"/>
        <v>548973</v>
      </c>
      <c r="Q48" s="23">
        <f t="shared" si="5"/>
        <v>-10979.460000000001</v>
      </c>
      <c r="R48" s="171" t="s">
        <v>138</v>
      </c>
      <c r="S48" s="22">
        <f t="shared" si="6"/>
        <v>60584</v>
      </c>
      <c r="T48" s="22">
        <f t="shared" si="7"/>
        <v>1211.68</v>
      </c>
      <c r="U48" s="60">
        <f t="shared" si="8"/>
        <v>61795.68</v>
      </c>
      <c r="X48" s="20">
        <f>+VLOOKUP(A48,'[2]2.3 CA'!$A:$Y,23,0)</f>
        <v>0</v>
      </c>
      <c r="Y48" s="20">
        <f>+VLOOKUP($A48,'[2]2.3 CA'!$A:$Y,24,0)</f>
        <v>0</v>
      </c>
      <c r="Z48" s="20">
        <f>+VLOOKUP($A48,'[2]2.3 CA'!$A:$Y,25,0)</f>
        <v>0</v>
      </c>
    </row>
    <row r="49" spans="3:26" x14ac:dyDescent="0.25">
      <c r="E49" s="108">
        <f>SUM(E6:E48)</f>
        <v>663444</v>
      </c>
      <c r="F49" s="108">
        <f t="shared" ref="F49:J49" si="11">SUM(F6:F48)</f>
        <v>23227174.440000001</v>
      </c>
      <c r="G49" s="108">
        <v>11089478.341999907</v>
      </c>
      <c r="H49" s="108">
        <f>SUM(H6:H48)</f>
        <v>10923046</v>
      </c>
      <c r="I49" s="108">
        <f t="shared" si="11"/>
        <v>10757961.951999778</v>
      </c>
      <c r="J49" s="108">
        <f t="shared" si="11"/>
        <v>69.862097245040161</v>
      </c>
      <c r="L49" s="1">
        <f>SUM(L6:L48)</f>
        <v>11089478.341999907</v>
      </c>
      <c r="N49" s="93">
        <f>SUM(N6:N48)</f>
        <v>3696492.5349999885</v>
      </c>
      <c r="O49" s="93">
        <f t="shared" ref="O49:P49" si="12">SUM(O6:O48)</f>
        <v>3696492.7789999922</v>
      </c>
      <c r="P49" s="93">
        <f t="shared" si="12"/>
        <v>3696493.0279999264</v>
      </c>
      <c r="Q49" s="17">
        <f>SUM(Q6:Q48)</f>
        <v>-9.859998745014309E-3</v>
      </c>
      <c r="S49" s="1">
        <f>SUM(S6:S48)</f>
        <v>11089478.341999907</v>
      </c>
      <c r="T49" s="22">
        <f>SUM(T6:T48)</f>
        <v>-9.85999874569643E-3</v>
      </c>
      <c r="U49" s="1">
        <f t="shared" si="8"/>
        <v>11089478.332139907</v>
      </c>
      <c r="X49" s="1">
        <f>SUM(X6:X48)</f>
        <v>10571443.39199988</v>
      </c>
      <c r="Y49" s="1">
        <f>SUM(Y6:Y48)</f>
        <v>175486.96899991753</v>
      </c>
      <c r="Z49" s="1">
        <f>SUM(Z6:Z48)</f>
        <v>11031.590999981763</v>
      </c>
    </row>
    <row r="50" spans="3:26" x14ac:dyDescent="0.25">
      <c r="L50" s="1">
        <f>+L49/3</f>
        <v>3696492.7806666358</v>
      </c>
      <c r="N50" s="11">
        <f>$L50-N49</f>
        <v>0.24566664732992649</v>
      </c>
      <c r="O50" s="11">
        <f>$L50-O49</f>
        <v>1.6666436567902565E-3</v>
      </c>
      <c r="P50" s="11">
        <f>$L50-P49</f>
        <v>-0.24733329052105546</v>
      </c>
      <c r="T50" s="22"/>
    </row>
    <row r="59" spans="3:26" ht="18.75" x14ac:dyDescent="0.3">
      <c r="C59" s="110" t="s">
        <v>50</v>
      </c>
      <c r="D59" s="110"/>
      <c r="E59" s="110"/>
      <c r="F59" s="110"/>
    </row>
    <row r="60" spans="3:26" ht="26.25" x14ac:dyDescent="0.25">
      <c r="C60" s="9" t="s">
        <v>48</v>
      </c>
      <c r="D60" s="8" t="s">
        <v>2</v>
      </c>
      <c r="E60" s="55" t="s">
        <v>27</v>
      </c>
      <c r="F60" s="8" t="s">
        <v>0</v>
      </c>
    </row>
    <row r="61" spans="3:26" x14ac:dyDescent="0.25">
      <c r="C61" s="25">
        <v>15.06017585352107</v>
      </c>
      <c r="D61" s="171">
        <v>480212</v>
      </c>
      <c r="E61" s="1">
        <v>14268</v>
      </c>
      <c r="F61" s="88">
        <v>1</v>
      </c>
    </row>
    <row r="62" spans="3:26" x14ac:dyDescent="0.25">
      <c r="C62" s="25">
        <v>5.0136641457817053</v>
      </c>
      <c r="D62" s="171">
        <v>440076</v>
      </c>
      <c r="E62" s="1">
        <v>39356.918999999994</v>
      </c>
      <c r="F62" s="88">
        <v>2</v>
      </c>
    </row>
    <row r="63" spans="3:26" x14ac:dyDescent="0.25">
      <c r="C63" s="25">
        <v>4.4953783249717159</v>
      </c>
      <c r="D63" s="171">
        <v>470125</v>
      </c>
      <c r="E63" s="1">
        <v>31801</v>
      </c>
      <c r="F63" s="89">
        <v>3</v>
      </c>
    </row>
    <row r="64" spans="3:26" x14ac:dyDescent="0.25">
      <c r="C64" s="25">
        <v>2.3715038867427745</v>
      </c>
      <c r="D64" s="171">
        <v>530337</v>
      </c>
      <c r="E64" s="1">
        <v>85326</v>
      </c>
      <c r="F64" s="88">
        <v>4</v>
      </c>
    </row>
    <row r="65" spans="3:6" x14ac:dyDescent="0.25">
      <c r="C65" s="25">
        <v>2.1581980607488873</v>
      </c>
      <c r="D65" s="171">
        <v>450060</v>
      </c>
      <c r="E65" s="1">
        <v>104385.86600000151</v>
      </c>
      <c r="F65" s="88">
        <v>5</v>
      </c>
    </row>
    <row r="66" spans="3:6" x14ac:dyDescent="0.25">
      <c r="C66" s="25">
        <v>2.1265184761396427</v>
      </c>
      <c r="D66" s="171">
        <v>490194</v>
      </c>
      <c r="E66" s="1">
        <v>174038</v>
      </c>
      <c r="F66" s="89">
        <v>6</v>
      </c>
    </row>
    <row r="67" spans="3:6" x14ac:dyDescent="0.25">
      <c r="C67" s="25">
        <v>1.9036977349806177</v>
      </c>
      <c r="D67" s="171" t="s">
        <v>138</v>
      </c>
      <c r="E67" s="1">
        <v>60584</v>
      </c>
      <c r="F67" s="88">
        <v>7</v>
      </c>
    </row>
    <row r="68" spans="3:6" x14ac:dyDescent="0.25">
      <c r="C68" s="25">
        <v>1.6447993996462553</v>
      </c>
      <c r="D68" s="171">
        <v>490195</v>
      </c>
      <c r="E68" s="1">
        <v>120800</v>
      </c>
      <c r="F68" s="88">
        <v>8</v>
      </c>
    </row>
    <row r="69" spans="3:6" x14ac:dyDescent="0.25">
      <c r="C69" s="25">
        <v>1.6083895820679108</v>
      </c>
      <c r="D69" s="171">
        <v>490206</v>
      </c>
      <c r="E69" s="1">
        <v>124442</v>
      </c>
      <c r="F69" s="89">
        <v>9</v>
      </c>
    </row>
    <row r="70" spans="3:6" x14ac:dyDescent="0.25">
      <c r="C70" s="25">
        <v>1.5037935311586514</v>
      </c>
      <c r="D70" s="171">
        <v>530344</v>
      </c>
      <c r="E70" s="1">
        <v>296691</v>
      </c>
      <c r="F70" s="88">
        <v>10</v>
      </c>
    </row>
    <row r="71" spans="3:6" x14ac:dyDescent="0.25">
      <c r="C71" s="25">
        <v>1.3678999872884317</v>
      </c>
      <c r="D71" s="171">
        <v>530340</v>
      </c>
      <c r="E71" s="1">
        <v>217709</v>
      </c>
      <c r="F71" s="88">
        <v>11</v>
      </c>
    </row>
    <row r="72" spans="3:6" x14ac:dyDescent="0.25">
      <c r="C72" s="25">
        <v>1.3385884569894846</v>
      </c>
      <c r="D72" s="171">
        <v>460092</v>
      </c>
      <c r="E72" s="1">
        <v>93994</v>
      </c>
      <c r="F72" s="89">
        <v>12</v>
      </c>
    </row>
    <row r="73" spans="3:6" x14ac:dyDescent="0.25">
      <c r="C73" s="25">
        <v>1.3366351661451037</v>
      </c>
      <c r="D73" s="171" t="s">
        <v>134</v>
      </c>
      <c r="E73" s="1">
        <v>151501.97699999923</v>
      </c>
      <c r="F73" s="88">
        <v>13</v>
      </c>
    </row>
    <row r="74" spans="3:6" x14ac:dyDescent="0.25">
      <c r="C74" s="25">
        <v>1.3350939636302093</v>
      </c>
      <c r="D74" s="171">
        <v>470127</v>
      </c>
      <c r="E74" s="1">
        <v>153971</v>
      </c>
      <c r="F74" s="88">
        <v>14</v>
      </c>
    </row>
    <row r="75" spans="3:6" x14ac:dyDescent="0.25">
      <c r="C75" s="25">
        <v>1.3250408534183373</v>
      </c>
      <c r="D75" s="171">
        <v>530342</v>
      </c>
      <c r="E75" s="1">
        <v>241602</v>
      </c>
      <c r="F75" s="89">
        <v>15</v>
      </c>
    </row>
    <row r="76" spans="3:6" x14ac:dyDescent="0.25">
      <c r="C76" s="25">
        <v>1.2467537101883408</v>
      </c>
      <c r="D76" s="171">
        <v>440018</v>
      </c>
      <c r="E76" s="1">
        <v>51804</v>
      </c>
      <c r="F76" s="88">
        <v>16</v>
      </c>
    </row>
    <row r="77" spans="3:6" x14ac:dyDescent="0.25">
      <c r="C77" s="25">
        <v>1.2384101075209886</v>
      </c>
      <c r="D77" s="171">
        <v>500228</v>
      </c>
      <c r="E77" s="1">
        <v>330486.98699999036</v>
      </c>
      <c r="F77" s="88">
        <v>17</v>
      </c>
    </row>
    <row r="78" spans="3:6" x14ac:dyDescent="0.25">
      <c r="C78" s="25">
        <v>1.205014059958184</v>
      </c>
      <c r="D78" s="171">
        <v>530346</v>
      </c>
      <c r="E78" s="1">
        <v>180487.77999999793</v>
      </c>
      <c r="F78" s="89">
        <v>18</v>
      </c>
    </row>
    <row r="79" spans="3:6" x14ac:dyDescent="0.25">
      <c r="C79" s="25">
        <v>1.1696179017621371</v>
      </c>
      <c r="D79" s="171">
        <v>510249</v>
      </c>
      <c r="E79" s="1">
        <v>123306.7</v>
      </c>
      <c r="F79" s="88">
        <v>19</v>
      </c>
    </row>
    <row r="80" spans="3:6" x14ac:dyDescent="0.25">
      <c r="C80" s="25">
        <v>1.1679527605285038</v>
      </c>
      <c r="D80" s="171">
        <v>460120</v>
      </c>
      <c r="E80" s="1">
        <v>118613.30599999949</v>
      </c>
      <c r="F80" s="88">
        <v>20</v>
      </c>
    </row>
    <row r="81" spans="3:6" x14ac:dyDescent="0.25">
      <c r="C81" s="25">
        <v>1.1352723221190666</v>
      </c>
      <c r="D81" s="174" t="s">
        <v>140</v>
      </c>
      <c r="E81" s="1">
        <v>256286</v>
      </c>
      <c r="F81" s="89">
        <v>21</v>
      </c>
    </row>
    <row r="82" spans="3:6" x14ac:dyDescent="0.25">
      <c r="C82" s="25">
        <v>1.1317565861801897</v>
      </c>
      <c r="D82" s="175">
        <v>520307</v>
      </c>
      <c r="E82" s="1">
        <v>458608</v>
      </c>
      <c r="F82" s="88">
        <v>22</v>
      </c>
    </row>
    <row r="83" spans="3:6" x14ac:dyDescent="0.25">
      <c r="C83" s="25">
        <v>1.0497418285956144</v>
      </c>
      <c r="D83" s="171">
        <v>460139</v>
      </c>
      <c r="E83" s="1">
        <v>338762.87799999572</v>
      </c>
      <c r="F83" s="88">
        <v>23</v>
      </c>
    </row>
    <row r="84" spans="3:6" x14ac:dyDescent="0.25">
      <c r="C84" s="25">
        <v>1.0368557700984664</v>
      </c>
      <c r="D84" s="171">
        <v>530435</v>
      </c>
      <c r="E84" s="1">
        <v>422367</v>
      </c>
      <c r="F84" s="89">
        <v>24</v>
      </c>
    </row>
    <row r="85" spans="3:6" x14ac:dyDescent="0.25">
      <c r="C85" s="25">
        <v>0.99263597988680274</v>
      </c>
      <c r="D85" s="171">
        <v>530349</v>
      </c>
      <c r="E85" s="1">
        <v>390808</v>
      </c>
      <c r="F85" s="88">
        <v>25</v>
      </c>
    </row>
    <row r="86" spans="3:6" x14ac:dyDescent="0.25">
      <c r="C86" s="25">
        <v>0.98938536393268273</v>
      </c>
      <c r="D86" s="171">
        <v>530437</v>
      </c>
      <c r="E86" s="1">
        <v>361136.2379999932</v>
      </c>
      <c r="F86" s="88">
        <v>26</v>
      </c>
    </row>
    <row r="87" spans="3:6" x14ac:dyDescent="0.25">
      <c r="C87" s="25">
        <v>0.98306687581632946</v>
      </c>
      <c r="D87" s="171">
        <v>450057</v>
      </c>
      <c r="E87" s="1">
        <v>209699</v>
      </c>
      <c r="F87" s="89">
        <v>27</v>
      </c>
    </row>
    <row r="88" spans="3:6" x14ac:dyDescent="0.25">
      <c r="C88" s="25">
        <v>0.94701085227912274</v>
      </c>
      <c r="D88" s="171">
        <v>470128</v>
      </c>
      <c r="E88" s="1">
        <v>415693.03900000476</v>
      </c>
      <c r="F88" s="88">
        <v>28</v>
      </c>
    </row>
    <row r="89" spans="3:6" x14ac:dyDescent="0.25">
      <c r="C89" s="25">
        <v>0.9131894841610052</v>
      </c>
      <c r="D89" s="171">
        <v>460133</v>
      </c>
      <c r="E89" s="1">
        <v>691463.69</v>
      </c>
      <c r="F89" s="88">
        <v>29</v>
      </c>
    </row>
    <row r="90" spans="3:6" x14ac:dyDescent="0.25">
      <c r="C90" s="25">
        <v>0.88285609169144275</v>
      </c>
      <c r="D90" s="171">
        <v>530335</v>
      </c>
      <c r="E90" s="1">
        <v>261303</v>
      </c>
      <c r="F90" s="89">
        <v>30</v>
      </c>
    </row>
    <row r="91" spans="3:6" x14ac:dyDescent="0.25">
      <c r="C91" s="25">
        <v>0.87841658907442821</v>
      </c>
      <c r="D91" s="171">
        <v>440003</v>
      </c>
      <c r="E91" s="1">
        <v>252182</v>
      </c>
      <c r="F91" s="88">
        <v>31</v>
      </c>
    </row>
    <row r="92" spans="3:6" x14ac:dyDescent="0.25">
      <c r="C92" s="25">
        <v>0.87045153045305257</v>
      </c>
      <c r="D92" s="171">
        <v>460090</v>
      </c>
      <c r="E92" s="1">
        <v>151976.49399999855</v>
      </c>
      <c r="F92" s="88">
        <v>32</v>
      </c>
    </row>
    <row r="93" spans="3:6" x14ac:dyDescent="0.25">
      <c r="C93" s="25">
        <v>0.87000245131172893</v>
      </c>
      <c r="D93" s="171" t="s">
        <v>136</v>
      </c>
      <c r="E93" s="1">
        <v>450252</v>
      </c>
      <c r="F93" s="89">
        <v>33</v>
      </c>
    </row>
    <row r="94" spans="3:6" x14ac:dyDescent="0.25">
      <c r="C94" s="25">
        <v>0.82702738213380733</v>
      </c>
      <c r="D94" s="171">
        <v>530336</v>
      </c>
      <c r="E94" s="1">
        <v>234723</v>
      </c>
      <c r="F94" s="88">
        <v>34</v>
      </c>
    </row>
    <row r="95" spans="3:6" x14ac:dyDescent="0.25">
      <c r="C95" s="25">
        <v>0.75844903632062277</v>
      </c>
      <c r="D95" s="171">
        <v>520309</v>
      </c>
      <c r="E95" s="1">
        <v>533695.49599996908</v>
      </c>
      <c r="F95" s="88">
        <v>35</v>
      </c>
    </row>
    <row r="96" spans="3:6" x14ac:dyDescent="0.25">
      <c r="C96" s="25">
        <v>0.75387919024063088</v>
      </c>
      <c r="D96" s="171">
        <v>470124</v>
      </c>
      <c r="E96" s="1">
        <v>436223.8160000057</v>
      </c>
      <c r="F96" s="89">
        <v>36</v>
      </c>
    </row>
    <row r="97" spans="3:6" x14ac:dyDescent="0.25">
      <c r="C97" s="25">
        <v>0.70178488339386391</v>
      </c>
      <c r="D97" s="171">
        <v>510247</v>
      </c>
      <c r="E97" s="1">
        <v>471470.31999999681</v>
      </c>
      <c r="F97" s="88">
        <v>37</v>
      </c>
    </row>
    <row r="98" spans="3:6" x14ac:dyDescent="0.25">
      <c r="C98" s="25">
        <v>0.69888382343955424</v>
      </c>
      <c r="D98" s="171">
        <v>450046</v>
      </c>
      <c r="E98" s="1">
        <v>204811</v>
      </c>
      <c r="F98" s="88">
        <v>38</v>
      </c>
    </row>
    <row r="99" spans="3:6" x14ac:dyDescent="0.25">
      <c r="C99" s="25">
        <v>0.68862826320825088</v>
      </c>
      <c r="D99" s="171">
        <v>530446</v>
      </c>
      <c r="E99" s="1">
        <v>159096</v>
      </c>
      <c r="F99" s="89">
        <v>39</v>
      </c>
    </row>
    <row r="100" spans="3:6" x14ac:dyDescent="0.25">
      <c r="C100" s="25">
        <v>0.66802497988571463</v>
      </c>
      <c r="D100" s="171">
        <v>500265</v>
      </c>
      <c r="E100" s="1">
        <v>557033.69399996533</v>
      </c>
      <c r="F100" s="88">
        <v>40</v>
      </c>
    </row>
    <row r="101" spans="3:6" x14ac:dyDescent="0.25">
      <c r="C101" s="25">
        <v>0.54653357890791621</v>
      </c>
      <c r="D101" s="171">
        <v>510299</v>
      </c>
      <c r="E101" s="1">
        <v>275018</v>
      </c>
      <c r="F101" s="88">
        <v>41</v>
      </c>
    </row>
    <row r="102" spans="3:6" x14ac:dyDescent="0.25">
      <c r="C102" s="25">
        <v>0.48973162913101115</v>
      </c>
      <c r="D102" s="171">
        <v>460103</v>
      </c>
      <c r="E102" s="1">
        <v>292727.14199998917</v>
      </c>
      <c r="F102" s="89">
        <v>42</v>
      </c>
    </row>
    <row r="103" spans="3:6" x14ac:dyDescent="0.25">
      <c r="C103" s="25">
        <v>0.43138678958991938</v>
      </c>
      <c r="D103" s="171">
        <v>470129</v>
      </c>
      <c r="E103" s="1">
        <v>548973</v>
      </c>
      <c r="F103" s="88">
        <v>43</v>
      </c>
    </row>
    <row r="104" spans="3:6" x14ac:dyDescent="0.25">
      <c r="E104" s="1">
        <f>SUM(E61:E103)</f>
        <v>11089478.341999907</v>
      </c>
    </row>
  </sheetData>
  <sheetProtection algorithmName="SHA-512" hashValue="7GVeo0YZWf/exS+HrDSDZXjy3NLggIa4ua85j2aO0X9poeGQn9dgPhO7VeCiLneaOvaeUdNX7H/fWG04h7YjoA==" saltValue="Bqyfy4KKApgLuaj8nHGAgQ==" spinCount="100000" sheet="1" objects="1" scenarios="1"/>
  <sortState ref="C61:F104">
    <sortCondition descending="1" ref="C61"/>
  </sortState>
  <mergeCells count="21">
    <mergeCell ref="C3:C5"/>
    <mergeCell ref="D3:D4"/>
    <mergeCell ref="E3:E5"/>
    <mergeCell ref="F3:F5"/>
    <mergeCell ref="G3:G5"/>
    <mergeCell ref="C59:F59"/>
    <mergeCell ref="I3:I5"/>
    <mergeCell ref="X4:X5"/>
    <mergeCell ref="X3:Z3"/>
    <mergeCell ref="L4:L5"/>
    <mergeCell ref="M4:M5"/>
    <mergeCell ref="N4:P4"/>
    <mergeCell ref="J3:J5"/>
    <mergeCell ref="Y4:Y5"/>
    <mergeCell ref="R3:U4"/>
    <mergeCell ref="K3:M3"/>
    <mergeCell ref="N3:P3"/>
    <mergeCell ref="Q3:Q5"/>
    <mergeCell ref="K4:K5"/>
    <mergeCell ref="Z4:Z5"/>
    <mergeCell ref="H3:H5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5" orientation="landscape" r:id="rId1"/>
  <headerFooter>
    <oddHeader>&amp;C&amp;"-,Grassetto"&amp;22INDICAZIONI OPERATIVE: Allegato CA_01</oddHeader>
    <oddFooter>&amp;Cpag.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L98"/>
  <sheetViews>
    <sheetView zoomScaleNormal="100" workbookViewId="0">
      <pane xSplit="3" ySplit="5" topLeftCell="D6" activePane="bottomRight" state="frozen"/>
      <selection activeCell="B4" sqref="B4"/>
      <selection pane="topRight" activeCell="B4" sqref="B4"/>
      <selection pane="bottomLeft" activeCell="B4" sqref="B4"/>
      <selection pane="bottomRight" activeCell="I25" sqref="I25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4.7109375" style="1" customWidth="1"/>
    <col min="4" max="4" width="5.42578125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9" width="10.140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3" width="13.85546875" style="1" customWidth="1"/>
    <col min="14" max="16" width="10.140625" style="1" bestFit="1" customWidth="1"/>
    <col min="17" max="17" width="8.7109375" style="1" customWidth="1"/>
    <col min="18" max="18" width="8.28515625" style="1" bestFit="1" customWidth="1"/>
    <col min="19" max="19" width="10.140625" style="1" bestFit="1" customWidth="1"/>
    <col min="20" max="20" width="8.28515625" style="1" customWidth="1"/>
    <col min="21" max="21" width="14.28515625" style="1" bestFit="1" customWidth="1"/>
    <col min="22" max="22" width="7.5703125" style="1" bestFit="1" customWidth="1"/>
    <col min="23" max="23" width="4.7109375" style="1" customWidth="1"/>
    <col min="24" max="24" width="10.7109375" style="1" customWidth="1"/>
    <col min="25" max="25" width="10.140625" style="1" bestFit="1" customWidth="1"/>
    <col min="26" max="26" width="9.7109375" style="1" customWidth="1"/>
    <col min="27" max="27" width="4.140625" style="1" customWidth="1"/>
    <col min="28" max="28" width="4" style="1" customWidth="1"/>
    <col min="29" max="29" width="7.5703125" style="1" bestFit="1" customWidth="1"/>
    <col min="30" max="32" width="10.140625" style="1" bestFit="1" customWidth="1"/>
    <col min="33" max="33" width="7.85546875" style="1" customWidth="1"/>
    <col min="34" max="35" width="8" style="1" customWidth="1"/>
    <col min="36" max="36" width="7.85546875" style="1" customWidth="1"/>
    <col min="37" max="37" width="10.140625" style="1" bestFit="1" customWidth="1"/>
    <col min="38" max="38" width="9.7109375" style="1" customWidth="1"/>
    <col min="39" max="39" width="8.140625" style="1" customWidth="1"/>
    <col min="40" max="41" width="10.7109375" style="1" customWidth="1"/>
    <col min="42" max="16384" width="8.85546875" style="1"/>
  </cols>
  <sheetData>
    <row r="1" spans="1:38" ht="31.9" customHeight="1" x14ac:dyDescent="0.35">
      <c r="A1" s="47" t="s">
        <v>86</v>
      </c>
      <c r="D1" s="46"/>
    </row>
    <row r="2" spans="1:38" ht="16.5" thickBot="1" x14ac:dyDescent="0.3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57">
        <v>16</v>
      </c>
      <c r="Q2" s="57">
        <v>17</v>
      </c>
      <c r="R2" s="44">
        <v>18</v>
      </c>
      <c r="S2" s="44">
        <v>19</v>
      </c>
      <c r="T2" s="44">
        <v>20</v>
      </c>
      <c r="U2" s="44">
        <v>21</v>
      </c>
      <c r="X2" s="43" t="s">
        <v>40</v>
      </c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38" ht="22.15" customHeight="1" x14ac:dyDescent="0.3">
      <c r="A3" s="41" t="s">
        <v>39</v>
      </c>
      <c r="B3" s="61" t="s">
        <v>144</v>
      </c>
      <c r="C3" s="145" t="s">
        <v>47</v>
      </c>
      <c r="D3" s="139" t="s">
        <v>37</v>
      </c>
      <c r="E3" s="140" t="s">
        <v>36</v>
      </c>
      <c r="F3" s="140" t="s">
        <v>35</v>
      </c>
      <c r="G3" s="141" t="s">
        <v>55</v>
      </c>
      <c r="H3" s="137" t="s">
        <v>34</v>
      </c>
      <c r="I3" s="111" t="s">
        <v>33</v>
      </c>
      <c r="J3" s="122" t="s">
        <v>52</v>
      </c>
      <c r="K3" s="133" t="s">
        <v>80</v>
      </c>
      <c r="L3" s="134"/>
      <c r="M3" s="135"/>
      <c r="N3" s="144" t="s">
        <v>32</v>
      </c>
      <c r="O3" s="144"/>
      <c r="P3" s="144"/>
      <c r="Q3" s="148" t="s">
        <v>51</v>
      </c>
      <c r="R3" s="127" t="s">
        <v>61</v>
      </c>
      <c r="S3" s="128"/>
      <c r="T3" s="128"/>
      <c r="U3" s="129"/>
      <c r="V3" s="32">
        <v>0.02</v>
      </c>
      <c r="X3" s="40"/>
      <c r="Y3" s="39"/>
      <c r="Z3" s="39"/>
      <c r="AA3" s="38"/>
      <c r="AB3" s="149" t="s">
        <v>31</v>
      </c>
      <c r="AC3" s="150"/>
      <c r="AD3" s="150"/>
      <c r="AE3" s="150"/>
      <c r="AF3" s="116" t="s">
        <v>30</v>
      </c>
      <c r="AG3" s="117"/>
      <c r="AH3" s="118"/>
    </row>
    <row r="4" spans="1:38" ht="22.15" customHeight="1" x14ac:dyDescent="0.3">
      <c r="A4" s="37" t="s">
        <v>29</v>
      </c>
      <c r="B4" s="62" t="s">
        <v>84</v>
      </c>
      <c r="C4" s="145"/>
      <c r="D4" s="139"/>
      <c r="E4" s="123"/>
      <c r="F4" s="123"/>
      <c r="G4" s="142"/>
      <c r="H4" s="137"/>
      <c r="I4" s="112"/>
      <c r="J4" s="123"/>
      <c r="K4" s="119" t="s">
        <v>28</v>
      </c>
      <c r="L4" s="146" t="s">
        <v>1</v>
      </c>
      <c r="M4" s="119" t="s">
        <v>26</v>
      </c>
      <c r="N4" s="121" t="s">
        <v>93</v>
      </c>
      <c r="O4" s="121"/>
      <c r="P4" s="121"/>
      <c r="Q4" s="148"/>
      <c r="R4" s="130"/>
      <c r="S4" s="131"/>
      <c r="T4" s="131"/>
      <c r="U4" s="132"/>
      <c r="V4" s="32">
        <v>0</v>
      </c>
      <c r="X4" s="151" t="s">
        <v>24</v>
      </c>
      <c r="Y4" s="151"/>
      <c r="Z4" s="151"/>
      <c r="AA4" s="36" t="s">
        <v>23</v>
      </c>
      <c r="AB4" s="152" t="s">
        <v>22</v>
      </c>
      <c r="AC4" s="154" t="s">
        <v>21</v>
      </c>
      <c r="AD4" s="154" t="s">
        <v>20</v>
      </c>
      <c r="AE4" s="154" t="s">
        <v>19</v>
      </c>
      <c r="AF4" s="114" t="s">
        <v>18</v>
      </c>
      <c r="AG4" s="125" t="s">
        <v>17</v>
      </c>
      <c r="AH4" s="125" t="s">
        <v>16</v>
      </c>
    </row>
    <row r="5" spans="1:38" ht="22.15" customHeight="1" thickBot="1" x14ac:dyDescent="0.3">
      <c r="A5" s="35" t="s">
        <v>15</v>
      </c>
      <c r="B5" s="34" t="s">
        <v>14</v>
      </c>
      <c r="C5" s="145"/>
      <c r="D5" s="33" t="s">
        <v>13</v>
      </c>
      <c r="E5" s="124"/>
      <c r="F5" s="124"/>
      <c r="G5" s="143"/>
      <c r="H5" s="137"/>
      <c r="I5" s="113"/>
      <c r="J5" s="124"/>
      <c r="K5" s="120"/>
      <c r="L5" s="147"/>
      <c r="M5" s="120"/>
      <c r="N5" s="58" t="s">
        <v>12</v>
      </c>
      <c r="O5" s="58" t="s">
        <v>11</v>
      </c>
      <c r="P5" s="58" t="s">
        <v>10</v>
      </c>
      <c r="Q5" s="148"/>
      <c r="R5" s="67" t="s">
        <v>57</v>
      </c>
      <c r="S5" s="59" t="s">
        <v>62</v>
      </c>
      <c r="T5" s="59" t="s">
        <v>59</v>
      </c>
      <c r="U5" s="59" t="s">
        <v>63</v>
      </c>
      <c r="V5" s="32">
        <v>-0.02</v>
      </c>
      <c r="X5" s="31" t="s">
        <v>9</v>
      </c>
      <c r="Y5" s="31" t="s">
        <v>8</v>
      </c>
      <c r="Z5" s="31" t="s">
        <v>7</v>
      </c>
      <c r="AA5" s="30" t="s">
        <v>6</v>
      </c>
      <c r="AB5" s="153"/>
      <c r="AC5" s="155"/>
      <c r="AD5" s="155"/>
      <c r="AE5" s="155"/>
      <c r="AF5" s="115"/>
      <c r="AG5" s="126"/>
      <c r="AH5" s="126"/>
      <c r="AL5" s="54"/>
    </row>
    <row r="6" spans="1:38" ht="14.45" customHeight="1" x14ac:dyDescent="0.25">
      <c r="A6" s="171">
        <v>440003</v>
      </c>
      <c r="B6" s="85" t="s">
        <v>94</v>
      </c>
      <c r="C6" s="81" t="s">
        <v>89</v>
      </c>
      <c r="D6" s="28">
        <v>35.020000000000003</v>
      </c>
      <c r="E6" s="7">
        <v>13432</v>
      </c>
      <c r="F6" s="26">
        <f t="shared" ref="F6:F48" si="0">E6*D6</f>
        <v>470388.64</v>
      </c>
      <c r="G6" s="26">
        <f>F6/F$49*G$49</f>
        <v>777721.61554471473</v>
      </c>
      <c r="H6" s="20">
        <v>252182</v>
      </c>
      <c r="I6" s="27">
        <v>254317.83800000133</v>
      </c>
      <c r="J6" s="25">
        <f t="shared" ref="J6:J49" si="1">G6/AVERAGE(H6,I6)</f>
        <v>3.0709649132986008</v>
      </c>
      <c r="K6" s="171">
        <v>480212</v>
      </c>
      <c r="L6" s="20">
        <v>13269.24</v>
      </c>
      <c r="M6" s="1">
        <v>1</v>
      </c>
      <c r="N6" s="23">
        <f t="shared" ref="N6:N11" si="2">+L6</f>
        <v>13269.24</v>
      </c>
      <c r="O6" s="23"/>
      <c r="P6" s="23"/>
      <c r="Q6" s="23">
        <f t="shared" ref="Q6:Q48" si="3">(N6*V$3)+(O6*V$4)+(P6*V$5)</f>
        <v>265.38479999999998</v>
      </c>
      <c r="R6" s="173">
        <v>440003</v>
      </c>
      <c r="S6" s="22">
        <f>+VLOOKUP(R6,$K$6:$L$48,2,0)</f>
        <v>234529.25999999998</v>
      </c>
      <c r="T6" s="22">
        <f>VLOOKUP(R6,$K$6:$Q$48,7,FALSE)</f>
        <v>0</v>
      </c>
      <c r="U6" s="60">
        <f>T6+S6</f>
        <v>234529.25999999998</v>
      </c>
      <c r="X6" s="20">
        <v>25569</v>
      </c>
      <c r="Y6" s="20">
        <v>947849.06</v>
      </c>
      <c r="Z6" s="20">
        <v>810935.16</v>
      </c>
      <c r="AA6" s="21">
        <v>1.2800000000000001E-2</v>
      </c>
      <c r="AB6" s="20">
        <v>0</v>
      </c>
      <c r="AC6" s="20">
        <v>5359.9296000000004</v>
      </c>
      <c r="AD6" s="20">
        <v>0</v>
      </c>
      <c r="AE6" s="20">
        <v>0</v>
      </c>
      <c r="AF6" s="20">
        <v>805575.2304</v>
      </c>
      <c r="AG6" s="20">
        <v>0</v>
      </c>
      <c r="AH6" s="20">
        <v>0</v>
      </c>
    </row>
    <row r="7" spans="1:38" ht="14.45" customHeight="1" x14ac:dyDescent="0.25">
      <c r="A7" s="171">
        <v>440018</v>
      </c>
      <c r="B7" s="86" t="s">
        <v>95</v>
      </c>
      <c r="C7" s="81" t="s">
        <v>89</v>
      </c>
      <c r="D7" s="28">
        <v>35.020000000000003</v>
      </c>
      <c r="E7" s="7">
        <v>3864</v>
      </c>
      <c r="F7" s="26">
        <f t="shared" si="0"/>
        <v>135317.28</v>
      </c>
      <c r="G7" s="26">
        <f t="shared" ref="G7:G48" si="4">F7/F$49*G$49</f>
        <v>223728.13597861657</v>
      </c>
      <c r="H7" s="20">
        <v>51804</v>
      </c>
      <c r="I7" s="27">
        <v>50453.990000000005</v>
      </c>
      <c r="J7" s="25">
        <f t="shared" si="1"/>
        <v>4.3757585295509243</v>
      </c>
      <c r="K7" s="171">
        <v>440076</v>
      </c>
      <c r="L7" s="20">
        <v>36601.934669999995</v>
      </c>
      <c r="M7" s="1">
        <v>2</v>
      </c>
      <c r="N7" s="23">
        <f t="shared" si="2"/>
        <v>36601.934669999995</v>
      </c>
      <c r="O7" s="23"/>
      <c r="P7" s="23"/>
      <c r="Q7" s="23">
        <f t="shared" si="3"/>
        <v>732.03869339999994</v>
      </c>
      <c r="R7" s="173">
        <v>440018</v>
      </c>
      <c r="S7" s="22">
        <f t="shared" ref="S7:S47" si="5">+VLOOKUP(R7,$K$6:$L$48,2,0)</f>
        <v>69072</v>
      </c>
      <c r="T7" s="22">
        <f t="shared" ref="T7:T48" si="6">VLOOKUP(R7,$K$6:$Q$48,7,FALSE)</f>
        <v>1381.44</v>
      </c>
      <c r="U7" s="60">
        <f t="shared" ref="U7:U48" si="7">T7+S7</f>
        <v>70453.440000000002</v>
      </c>
      <c r="X7" s="20">
        <v>5352</v>
      </c>
      <c r="Y7" s="20">
        <v>187654.07</v>
      </c>
      <c r="Z7" s="20">
        <v>165416.97</v>
      </c>
      <c r="AA7" s="21">
        <v>5.9999999999999995E-4</v>
      </c>
      <c r="AB7" s="20">
        <v>0</v>
      </c>
      <c r="AC7" s="20">
        <v>0</v>
      </c>
      <c r="AD7" s="20">
        <v>0</v>
      </c>
      <c r="AE7" s="20">
        <v>0</v>
      </c>
      <c r="AF7" s="20">
        <v>165416.97</v>
      </c>
      <c r="AG7" s="20">
        <v>0</v>
      </c>
      <c r="AH7" s="20">
        <v>0</v>
      </c>
    </row>
    <row r="8" spans="1:38" ht="14.45" customHeight="1" x14ac:dyDescent="0.25">
      <c r="A8" s="171">
        <v>440076</v>
      </c>
      <c r="B8" s="86" t="s">
        <v>96</v>
      </c>
      <c r="C8" s="81" t="s">
        <v>89</v>
      </c>
      <c r="D8" s="28">
        <v>35.020000000000003</v>
      </c>
      <c r="E8" s="7">
        <v>10672</v>
      </c>
      <c r="F8" s="26">
        <f t="shared" si="0"/>
        <v>373733.44000000006</v>
      </c>
      <c r="G8" s="26">
        <f t="shared" si="4"/>
        <v>617915.8041314173</v>
      </c>
      <c r="H8" s="20">
        <v>39356.918999999994</v>
      </c>
      <c r="I8" s="27">
        <v>55725.240000000544</v>
      </c>
      <c r="J8" s="25">
        <f t="shared" si="1"/>
        <v>12.997513111401137</v>
      </c>
      <c r="K8" s="171">
        <v>470125</v>
      </c>
      <c r="L8" s="20">
        <v>29574.929999999997</v>
      </c>
      <c r="M8" s="1">
        <v>3</v>
      </c>
      <c r="N8" s="23">
        <f t="shared" si="2"/>
        <v>29574.929999999997</v>
      </c>
      <c r="O8" s="23"/>
      <c r="P8" s="23"/>
      <c r="Q8" s="23">
        <f t="shared" si="3"/>
        <v>591.4985999999999</v>
      </c>
      <c r="R8" s="173">
        <v>440076</v>
      </c>
      <c r="S8" s="22">
        <f t="shared" si="5"/>
        <v>36601.934669999995</v>
      </c>
      <c r="T8" s="22">
        <f t="shared" si="6"/>
        <v>732.03869339999994</v>
      </c>
      <c r="U8" s="60">
        <f t="shared" si="7"/>
        <v>37333.973363399993</v>
      </c>
      <c r="X8" s="20">
        <v>374</v>
      </c>
      <c r="Y8" s="20">
        <v>13189.21</v>
      </c>
      <c r="Z8" s="20">
        <v>11329.21</v>
      </c>
      <c r="AA8" s="21">
        <v>0</v>
      </c>
      <c r="AB8" s="20">
        <v>0</v>
      </c>
      <c r="AC8" s="20">
        <v>0</v>
      </c>
      <c r="AD8" s="20">
        <v>0</v>
      </c>
      <c r="AE8" s="20">
        <v>0</v>
      </c>
      <c r="AF8" s="20">
        <v>11329.21</v>
      </c>
      <c r="AG8" s="20">
        <v>0</v>
      </c>
      <c r="AH8" s="20">
        <v>0</v>
      </c>
    </row>
    <row r="9" spans="1:38" ht="14.45" customHeight="1" x14ac:dyDescent="0.25">
      <c r="A9" s="171">
        <v>450046</v>
      </c>
      <c r="B9" s="86" t="s">
        <v>97</v>
      </c>
      <c r="C9" s="81" t="s">
        <v>89</v>
      </c>
      <c r="D9" s="28">
        <v>35.020000000000003</v>
      </c>
      <c r="E9" s="7">
        <v>8280</v>
      </c>
      <c r="F9" s="26">
        <f t="shared" si="0"/>
        <v>289965.60000000003</v>
      </c>
      <c r="G9" s="26">
        <f t="shared" si="4"/>
        <v>479417.4342398927</v>
      </c>
      <c r="H9" s="20">
        <v>204811</v>
      </c>
      <c r="I9" s="27">
        <v>199183.47000000006</v>
      </c>
      <c r="J9" s="25">
        <f t="shared" si="1"/>
        <v>2.3733861220421786</v>
      </c>
      <c r="K9" s="171" t="s">
        <v>138</v>
      </c>
      <c r="L9" s="20">
        <v>56343.119999999995</v>
      </c>
      <c r="M9" s="1">
        <v>4</v>
      </c>
      <c r="N9" s="23">
        <f t="shared" si="2"/>
        <v>56343.119999999995</v>
      </c>
      <c r="O9" s="23"/>
      <c r="P9" s="23"/>
      <c r="Q9" s="23">
        <f t="shared" si="3"/>
        <v>1126.8624</v>
      </c>
      <c r="R9" s="173">
        <v>450046</v>
      </c>
      <c r="S9" s="22">
        <f t="shared" si="5"/>
        <v>190474.22999999998</v>
      </c>
      <c r="T9" s="22">
        <f t="shared" si="6"/>
        <v>-3809.4845999999998</v>
      </c>
      <c r="U9" s="60">
        <f t="shared" si="7"/>
        <v>186664.74539999999</v>
      </c>
      <c r="X9" s="20">
        <v>9870</v>
      </c>
      <c r="Y9" s="20">
        <v>365362.68</v>
      </c>
      <c r="Z9" s="20">
        <v>318783.77</v>
      </c>
      <c r="AA9" s="21">
        <v>6.8999999999999999E-3</v>
      </c>
      <c r="AB9" s="20">
        <v>0</v>
      </c>
      <c r="AC9" s="20">
        <v>0</v>
      </c>
      <c r="AD9" s="20">
        <v>0</v>
      </c>
      <c r="AE9" s="20">
        <v>588.79999999999995</v>
      </c>
      <c r="AF9" s="20">
        <v>317179.5</v>
      </c>
      <c r="AG9" s="20">
        <v>1015.4700000000303</v>
      </c>
      <c r="AH9" s="20">
        <v>0</v>
      </c>
    </row>
    <row r="10" spans="1:38" ht="14.45" customHeight="1" x14ac:dyDescent="0.25">
      <c r="A10" s="171">
        <v>450057</v>
      </c>
      <c r="B10" s="85" t="s">
        <v>98</v>
      </c>
      <c r="C10" s="81" t="s">
        <v>89</v>
      </c>
      <c r="D10" s="28">
        <v>35.020000000000003</v>
      </c>
      <c r="E10" s="7">
        <v>12328</v>
      </c>
      <c r="F10" s="26">
        <f t="shared" si="0"/>
        <v>431726.56000000006</v>
      </c>
      <c r="G10" s="26">
        <f t="shared" si="4"/>
        <v>713799.29097939574</v>
      </c>
      <c r="H10" s="20">
        <v>209699</v>
      </c>
      <c r="I10" s="27">
        <v>210721.39599999785</v>
      </c>
      <c r="J10" s="25">
        <f t="shared" si="1"/>
        <v>3.3956453957547739</v>
      </c>
      <c r="K10" s="171">
        <v>490194</v>
      </c>
      <c r="L10" s="20">
        <v>161855.34</v>
      </c>
      <c r="M10" s="1">
        <v>5</v>
      </c>
      <c r="N10" s="23">
        <f t="shared" si="2"/>
        <v>161855.34</v>
      </c>
      <c r="O10" s="23"/>
      <c r="P10" s="23"/>
      <c r="Q10" s="23">
        <f t="shared" si="3"/>
        <v>3237.1068</v>
      </c>
      <c r="R10" s="173">
        <v>450057</v>
      </c>
      <c r="S10" s="22">
        <f t="shared" si="5"/>
        <v>195020.06999999998</v>
      </c>
      <c r="T10" s="22">
        <f t="shared" si="6"/>
        <v>0</v>
      </c>
      <c r="U10" s="60">
        <f t="shared" si="7"/>
        <v>195020.06999999998</v>
      </c>
      <c r="X10" s="20">
        <v>18852</v>
      </c>
      <c r="Y10" s="20">
        <v>692009.72</v>
      </c>
      <c r="Z10" s="20">
        <v>580787.62</v>
      </c>
      <c r="AA10" s="21">
        <v>1.7500000000000002E-2</v>
      </c>
      <c r="AB10" s="20">
        <v>0</v>
      </c>
      <c r="AC10" s="20">
        <v>0</v>
      </c>
      <c r="AD10" s="20">
        <v>0</v>
      </c>
      <c r="AE10" s="20">
        <v>0</v>
      </c>
      <c r="AF10" s="20">
        <v>548139.45000000007</v>
      </c>
      <c r="AG10" s="20">
        <v>32648.169999999925</v>
      </c>
      <c r="AH10" s="20">
        <v>0</v>
      </c>
    </row>
    <row r="11" spans="1:38" ht="14.45" customHeight="1" x14ac:dyDescent="0.25">
      <c r="A11" s="171">
        <v>450060</v>
      </c>
      <c r="B11" s="86" t="s">
        <v>99</v>
      </c>
      <c r="C11" s="81" t="s">
        <v>89</v>
      </c>
      <c r="D11" s="28">
        <v>35.020000000000003</v>
      </c>
      <c r="E11" s="7">
        <v>11224</v>
      </c>
      <c r="F11" s="26">
        <f t="shared" si="0"/>
        <v>393064.48000000004</v>
      </c>
      <c r="G11" s="26">
        <f t="shared" si="4"/>
        <v>649876.96641407663</v>
      </c>
      <c r="H11" s="20">
        <v>104385.86600000151</v>
      </c>
      <c r="I11" s="27">
        <v>103870.1860000022</v>
      </c>
      <c r="J11" s="25">
        <f t="shared" si="1"/>
        <v>6.2411340287394399</v>
      </c>
      <c r="K11" s="171">
        <v>530337</v>
      </c>
      <c r="L11" s="20">
        <v>79353.179999999993</v>
      </c>
      <c r="M11" s="1">
        <v>6</v>
      </c>
      <c r="N11" s="23">
        <f t="shared" si="2"/>
        <v>79353.179999999993</v>
      </c>
      <c r="O11" s="23"/>
      <c r="P11" s="23"/>
      <c r="Q11" s="23">
        <f t="shared" si="3"/>
        <v>1587.0636</v>
      </c>
      <c r="R11" s="173">
        <v>450060</v>
      </c>
      <c r="S11" s="22">
        <f t="shared" si="5"/>
        <v>97078.855380001391</v>
      </c>
      <c r="T11" s="22">
        <f t="shared" si="6"/>
        <v>1941.5771076000278</v>
      </c>
      <c r="U11" s="60">
        <f t="shared" si="7"/>
        <v>99020.432487601414</v>
      </c>
      <c r="X11" s="20">
        <v>5489</v>
      </c>
      <c r="Y11" s="20">
        <v>199485.35</v>
      </c>
      <c r="Z11" s="20">
        <v>175646.95</v>
      </c>
      <c r="AA11" s="21">
        <v>5.7000000000000002E-3</v>
      </c>
      <c r="AB11" s="20">
        <v>0</v>
      </c>
      <c r="AC11" s="20">
        <v>0</v>
      </c>
      <c r="AD11" s="20">
        <v>0</v>
      </c>
      <c r="AE11" s="20">
        <v>20.66</v>
      </c>
      <c r="AF11" s="20">
        <v>151595</v>
      </c>
      <c r="AG11" s="20">
        <v>15159.5</v>
      </c>
      <c r="AH11" s="20">
        <v>8871.7900000000081</v>
      </c>
    </row>
    <row r="12" spans="1:38" ht="14.45" customHeight="1" x14ac:dyDescent="0.25">
      <c r="A12" s="171">
        <v>460090</v>
      </c>
      <c r="B12" s="86" t="s">
        <v>100</v>
      </c>
      <c r="C12" s="81" t="s">
        <v>89</v>
      </c>
      <c r="D12" s="28">
        <v>35.020000000000003</v>
      </c>
      <c r="E12" s="7">
        <v>7912</v>
      </c>
      <c r="F12" s="26">
        <f t="shared" si="0"/>
        <v>277078.24000000005</v>
      </c>
      <c r="G12" s="26">
        <f t="shared" si="4"/>
        <v>458109.9927181197</v>
      </c>
      <c r="H12" s="20">
        <v>151976.49399999855</v>
      </c>
      <c r="I12" s="27">
        <v>153512.16400000048</v>
      </c>
      <c r="J12" s="25">
        <f t="shared" si="1"/>
        <v>2.9991947702236539</v>
      </c>
      <c r="K12" s="171">
        <v>450060</v>
      </c>
      <c r="L12" s="20">
        <v>97078.855380001391</v>
      </c>
      <c r="M12" s="1">
        <v>7</v>
      </c>
      <c r="N12" s="23">
        <f>+L12</f>
        <v>97078.855380001391</v>
      </c>
      <c r="O12" s="23"/>
      <c r="P12" s="23"/>
      <c r="Q12" s="23">
        <f t="shared" si="3"/>
        <v>1941.5771076000278</v>
      </c>
      <c r="R12" s="173">
        <v>460090</v>
      </c>
      <c r="S12" s="22">
        <f t="shared" si="5"/>
        <v>141338.13941999865</v>
      </c>
      <c r="T12" s="22">
        <f t="shared" si="6"/>
        <v>-1376.738588399973</v>
      </c>
      <c r="U12" s="60">
        <f t="shared" si="7"/>
        <v>139961.40083159867</v>
      </c>
      <c r="X12" s="20">
        <v>26205</v>
      </c>
      <c r="Y12" s="20">
        <v>975822.15</v>
      </c>
      <c r="Z12" s="20">
        <v>832949.58</v>
      </c>
      <c r="AA12" s="21">
        <v>3.5999999999999999E-3</v>
      </c>
      <c r="AB12" s="20">
        <v>0</v>
      </c>
      <c r="AC12" s="20">
        <v>0</v>
      </c>
      <c r="AD12" s="20">
        <v>0</v>
      </c>
      <c r="AE12" s="20">
        <v>5177.76</v>
      </c>
      <c r="AF12" s="20">
        <v>814376</v>
      </c>
      <c r="AG12" s="20">
        <v>13395.819999999949</v>
      </c>
      <c r="AH12" s="20">
        <v>0</v>
      </c>
    </row>
    <row r="13" spans="1:38" ht="14.45" customHeight="1" x14ac:dyDescent="0.25">
      <c r="A13" s="171">
        <v>460092</v>
      </c>
      <c r="B13" s="86" t="s">
        <v>101</v>
      </c>
      <c r="C13" s="81" t="s">
        <v>89</v>
      </c>
      <c r="D13" s="28">
        <v>35.020000000000003</v>
      </c>
      <c r="E13" s="7">
        <v>6992</v>
      </c>
      <c r="F13" s="26">
        <f t="shared" si="0"/>
        <v>244859.84000000003</v>
      </c>
      <c r="G13" s="26">
        <f t="shared" si="4"/>
        <v>404841.38891368714</v>
      </c>
      <c r="H13" s="20">
        <v>93994</v>
      </c>
      <c r="I13" s="27">
        <v>93973.750000001717</v>
      </c>
      <c r="J13" s="25">
        <f t="shared" si="1"/>
        <v>4.3075622165364376</v>
      </c>
      <c r="K13" s="171">
        <v>530336</v>
      </c>
      <c r="L13" s="20">
        <v>218292.38999999998</v>
      </c>
      <c r="M13" s="1">
        <v>8</v>
      </c>
      <c r="N13" s="23">
        <f t="shared" ref="N13:N23" si="8">+L13</f>
        <v>218292.38999999998</v>
      </c>
      <c r="O13" s="23"/>
      <c r="P13" s="23"/>
      <c r="Q13" s="23">
        <f t="shared" si="3"/>
        <v>4365.8477999999996</v>
      </c>
      <c r="R13" s="173">
        <v>460092</v>
      </c>
      <c r="S13" s="22">
        <f t="shared" si="5"/>
        <v>87414.42</v>
      </c>
      <c r="T13" s="22">
        <f t="shared" si="6"/>
        <v>1748.2883999999999</v>
      </c>
      <c r="U13" s="60">
        <f t="shared" si="7"/>
        <v>89162.708400000003</v>
      </c>
      <c r="X13" s="20">
        <v>14721</v>
      </c>
      <c r="Y13" s="20">
        <v>544700.76</v>
      </c>
      <c r="Z13" s="20">
        <v>465373.56</v>
      </c>
      <c r="AA13" s="21">
        <v>4.4999999999999997E-3</v>
      </c>
      <c r="AB13" s="20">
        <v>0</v>
      </c>
      <c r="AC13" s="20">
        <v>0</v>
      </c>
      <c r="AD13" s="20">
        <v>0</v>
      </c>
      <c r="AE13" s="20">
        <v>0</v>
      </c>
      <c r="AF13" s="20">
        <v>434657.3</v>
      </c>
      <c r="AG13" s="20">
        <v>30716.260000000009</v>
      </c>
      <c r="AH13" s="20">
        <v>0</v>
      </c>
    </row>
    <row r="14" spans="1:38" ht="14.45" customHeight="1" x14ac:dyDescent="0.25">
      <c r="A14" s="171">
        <v>460103</v>
      </c>
      <c r="B14" s="86" t="s">
        <v>102</v>
      </c>
      <c r="C14" s="81" t="s">
        <v>89</v>
      </c>
      <c r="D14" s="28">
        <v>35.020000000000003</v>
      </c>
      <c r="E14" s="7">
        <v>18400</v>
      </c>
      <c r="F14" s="26">
        <f t="shared" si="0"/>
        <v>644368</v>
      </c>
      <c r="G14" s="26">
        <f t="shared" si="4"/>
        <v>1065372.0760886504</v>
      </c>
      <c r="H14" s="20">
        <v>292727.14199998917</v>
      </c>
      <c r="I14" s="27">
        <v>279104.72599999874</v>
      </c>
      <c r="J14" s="25">
        <f t="shared" si="1"/>
        <v>3.7261724493069801</v>
      </c>
      <c r="K14" s="171">
        <v>530344</v>
      </c>
      <c r="L14" s="20">
        <v>275922.63</v>
      </c>
      <c r="M14" s="1">
        <v>9</v>
      </c>
      <c r="N14" s="23">
        <f t="shared" si="8"/>
        <v>275922.63</v>
      </c>
      <c r="O14" s="23"/>
      <c r="P14" s="23"/>
      <c r="Q14" s="23">
        <f t="shared" si="3"/>
        <v>5518.4526000000005</v>
      </c>
      <c r="R14" s="173">
        <v>460103</v>
      </c>
      <c r="S14" s="22">
        <f t="shared" si="5"/>
        <v>272236.24205998989</v>
      </c>
      <c r="T14" s="22">
        <f t="shared" si="6"/>
        <v>4804.9430000000002</v>
      </c>
      <c r="U14" s="60">
        <f t="shared" si="7"/>
        <v>277041.18505998992</v>
      </c>
      <c r="X14" s="20">
        <v>4054</v>
      </c>
      <c r="Y14" s="20">
        <v>130334.14</v>
      </c>
      <c r="Z14" s="20">
        <v>109479.19</v>
      </c>
      <c r="AA14" s="21">
        <v>1.2800000000000001E-2</v>
      </c>
      <c r="AB14" s="20">
        <v>312.90879999999999</v>
      </c>
      <c r="AC14" s="20">
        <v>0</v>
      </c>
      <c r="AD14" s="20">
        <v>0</v>
      </c>
      <c r="AE14" s="20">
        <v>0</v>
      </c>
      <c r="AF14" s="20">
        <v>96842.12</v>
      </c>
      <c r="AG14" s="20">
        <v>9684.2099999999991</v>
      </c>
      <c r="AH14" s="20">
        <v>2639.95</v>
      </c>
    </row>
    <row r="15" spans="1:38" x14ac:dyDescent="0.25">
      <c r="A15" s="171">
        <v>460120</v>
      </c>
      <c r="B15" s="86" t="s">
        <v>103</v>
      </c>
      <c r="C15" s="81" t="s">
        <v>89</v>
      </c>
      <c r="D15" s="28">
        <v>35.020000000000003</v>
      </c>
      <c r="E15" s="7">
        <v>7912</v>
      </c>
      <c r="F15" s="26">
        <f t="shared" si="0"/>
        <v>277078.24000000005</v>
      </c>
      <c r="G15" s="26">
        <f t="shared" si="4"/>
        <v>458109.9927181197</v>
      </c>
      <c r="H15" s="20">
        <v>118613.30599999949</v>
      </c>
      <c r="I15" s="27">
        <v>126404.28600000191</v>
      </c>
      <c r="J15" s="25">
        <f t="shared" si="1"/>
        <v>3.7394049054087275</v>
      </c>
      <c r="K15" s="171">
        <v>490206</v>
      </c>
      <c r="L15" s="20">
        <v>115731.06</v>
      </c>
      <c r="M15" s="1">
        <v>10</v>
      </c>
      <c r="N15" s="23">
        <f t="shared" si="8"/>
        <v>115731.06</v>
      </c>
      <c r="O15" s="23"/>
      <c r="P15" s="23"/>
      <c r="Q15" s="23">
        <f t="shared" si="3"/>
        <v>2314.6212</v>
      </c>
      <c r="R15" s="173">
        <v>460120</v>
      </c>
      <c r="S15" s="22">
        <f t="shared" si="5"/>
        <v>110310.37457999952</v>
      </c>
      <c r="T15" s="22">
        <f t="shared" si="6"/>
        <v>2206.2074915999906</v>
      </c>
      <c r="U15" s="60">
        <f t="shared" si="7"/>
        <v>112516.58207159951</v>
      </c>
      <c r="X15" s="20">
        <v>8169</v>
      </c>
      <c r="Y15" s="20">
        <v>290184.43</v>
      </c>
      <c r="Z15" s="20">
        <v>259736.1</v>
      </c>
      <c r="AA15" s="21">
        <v>1.2999999999999999E-3</v>
      </c>
      <c r="AB15" s="20">
        <v>0</v>
      </c>
      <c r="AC15" s="20">
        <v>0</v>
      </c>
      <c r="AD15" s="20">
        <v>0</v>
      </c>
      <c r="AE15" s="20">
        <v>0</v>
      </c>
      <c r="AF15" s="20">
        <v>259736.1</v>
      </c>
      <c r="AG15" s="20">
        <v>0</v>
      </c>
      <c r="AH15" s="20">
        <v>0</v>
      </c>
    </row>
    <row r="16" spans="1:38" ht="14.45" customHeight="1" x14ac:dyDescent="0.25">
      <c r="A16" s="171">
        <v>460133</v>
      </c>
      <c r="B16" s="86" t="s">
        <v>104</v>
      </c>
      <c r="C16" s="81" t="s">
        <v>89</v>
      </c>
      <c r="D16" s="28">
        <v>35.020000000000003</v>
      </c>
      <c r="E16" s="7">
        <v>37536</v>
      </c>
      <c r="F16" s="26">
        <f t="shared" si="0"/>
        <v>1314510.7200000002</v>
      </c>
      <c r="G16" s="26">
        <f t="shared" si="4"/>
        <v>2173359.035220847</v>
      </c>
      <c r="H16" s="20">
        <v>691463.69</v>
      </c>
      <c r="I16" s="27">
        <v>704800.73099992797</v>
      </c>
      <c r="J16" s="25">
        <f t="shared" si="1"/>
        <v>3.113105229257946</v>
      </c>
      <c r="K16" s="171">
        <v>490195</v>
      </c>
      <c r="L16" s="20">
        <v>112343.99999999999</v>
      </c>
      <c r="M16" s="1">
        <v>11</v>
      </c>
      <c r="N16" s="23">
        <f t="shared" si="8"/>
        <v>112343.99999999999</v>
      </c>
      <c r="O16" s="23"/>
      <c r="P16" s="23"/>
      <c r="Q16" s="23">
        <f t="shared" si="3"/>
        <v>2246.8799999999997</v>
      </c>
      <c r="R16" s="173">
        <v>460133</v>
      </c>
      <c r="S16" s="22">
        <f t="shared" si="5"/>
        <v>643061.23169999989</v>
      </c>
      <c r="T16" s="22">
        <f t="shared" si="6"/>
        <v>0</v>
      </c>
      <c r="U16" s="60">
        <f t="shared" si="7"/>
        <v>643061.23169999989</v>
      </c>
      <c r="X16" s="20">
        <v>9886</v>
      </c>
      <c r="Y16" s="20">
        <v>341921.48</v>
      </c>
      <c r="Z16" s="20">
        <v>308794.45</v>
      </c>
      <c r="AA16" s="21">
        <v>4.0000000000000002E-4</v>
      </c>
      <c r="AB16" s="20">
        <v>0</v>
      </c>
      <c r="AC16" s="20">
        <v>0</v>
      </c>
      <c r="AD16" s="20">
        <v>0</v>
      </c>
      <c r="AE16" s="20">
        <v>0</v>
      </c>
      <c r="AF16" s="20">
        <v>308765.07</v>
      </c>
      <c r="AG16" s="20">
        <v>29.380000000004657</v>
      </c>
      <c r="AH16" s="20">
        <v>0</v>
      </c>
    </row>
    <row r="17" spans="1:34" ht="14.45" customHeight="1" x14ac:dyDescent="0.25">
      <c r="A17" s="171">
        <v>460139</v>
      </c>
      <c r="B17" s="86" t="s">
        <v>105</v>
      </c>
      <c r="C17" s="81" t="s">
        <v>89</v>
      </c>
      <c r="D17" s="28">
        <v>35.020000000000003</v>
      </c>
      <c r="E17" s="7">
        <v>20424</v>
      </c>
      <c r="F17" s="26">
        <f t="shared" si="0"/>
        <v>715248.4800000001</v>
      </c>
      <c r="G17" s="26">
        <f t="shared" si="4"/>
        <v>1182563.0044584018</v>
      </c>
      <c r="H17" s="20">
        <v>338762.87799999572</v>
      </c>
      <c r="I17" s="27">
        <v>378755.95999999519</v>
      </c>
      <c r="J17" s="25">
        <f t="shared" si="1"/>
        <v>3.2962563261883777</v>
      </c>
      <c r="K17" s="171">
        <v>470127</v>
      </c>
      <c r="L17" s="20">
        <v>143193.03</v>
      </c>
      <c r="M17" s="1">
        <v>12</v>
      </c>
      <c r="N17" s="23">
        <f t="shared" si="8"/>
        <v>143193.03</v>
      </c>
      <c r="O17" s="23"/>
      <c r="P17" s="23"/>
      <c r="Q17" s="23">
        <f t="shared" si="3"/>
        <v>2863.8606</v>
      </c>
      <c r="R17" s="173">
        <v>460139</v>
      </c>
      <c r="S17" s="22">
        <f t="shared" si="5"/>
        <v>315049.47653999599</v>
      </c>
      <c r="T17" s="22">
        <f t="shared" si="6"/>
        <v>0</v>
      </c>
      <c r="U17" s="60">
        <f t="shared" si="7"/>
        <v>315049.47653999599</v>
      </c>
      <c r="X17" s="20">
        <v>21764</v>
      </c>
      <c r="Y17" s="20">
        <v>804138.92</v>
      </c>
      <c r="Z17" s="20">
        <v>743817.49</v>
      </c>
      <c r="AA17" s="21">
        <v>7.9000000000000008E-3</v>
      </c>
      <c r="AB17" s="20">
        <v>0</v>
      </c>
      <c r="AC17" s="20">
        <v>0</v>
      </c>
      <c r="AD17" s="20">
        <v>0</v>
      </c>
      <c r="AE17" s="20">
        <v>0</v>
      </c>
      <c r="AF17" s="20">
        <v>717149.52</v>
      </c>
      <c r="AG17" s="20">
        <v>26667.969999999972</v>
      </c>
      <c r="AH17" s="20">
        <v>0</v>
      </c>
    </row>
    <row r="18" spans="1:34" ht="14.45" customHeight="1" x14ac:dyDescent="0.25">
      <c r="A18" s="171">
        <v>470124</v>
      </c>
      <c r="B18" s="86" t="s">
        <v>106</v>
      </c>
      <c r="C18" s="81" t="s">
        <v>89</v>
      </c>
      <c r="D18" s="28">
        <v>35.020000000000003</v>
      </c>
      <c r="E18" s="7">
        <v>19504</v>
      </c>
      <c r="F18" s="26">
        <f t="shared" si="0"/>
        <v>683030.08000000007</v>
      </c>
      <c r="G18" s="26">
        <f t="shared" si="4"/>
        <v>1129294.4006539695</v>
      </c>
      <c r="H18" s="20">
        <v>436223.8160000057</v>
      </c>
      <c r="I18" s="27">
        <v>461236.5819999844</v>
      </c>
      <c r="J18" s="25">
        <f t="shared" si="1"/>
        <v>2.5166445297656064</v>
      </c>
      <c r="K18" s="171">
        <v>500228</v>
      </c>
      <c r="L18" s="20">
        <v>307352.89790999104</v>
      </c>
      <c r="M18" s="1">
        <v>13</v>
      </c>
      <c r="N18" s="23">
        <f t="shared" si="8"/>
        <v>307352.89790999104</v>
      </c>
      <c r="O18" s="23"/>
      <c r="P18" s="23"/>
      <c r="Q18" s="23">
        <f t="shared" si="3"/>
        <v>6147.0579581998209</v>
      </c>
      <c r="R18" s="173">
        <v>470124</v>
      </c>
      <c r="S18" s="22">
        <f t="shared" si="5"/>
        <v>405688.14888000529</v>
      </c>
      <c r="T18" s="22">
        <f t="shared" si="6"/>
        <v>-8113.7629776001058</v>
      </c>
      <c r="U18" s="60">
        <f t="shared" si="7"/>
        <v>397574.38590240519</v>
      </c>
      <c r="X18" s="20">
        <v>6230</v>
      </c>
      <c r="Y18" s="20">
        <v>225940.26</v>
      </c>
      <c r="Z18" s="20">
        <v>204059.56</v>
      </c>
      <c r="AA18" s="21">
        <v>6.9999999999999999E-4</v>
      </c>
      <c r="AB18" s="20">
        <v>0</v>
      </c>
      <c r="AC18" s="20">
        <v>0</v>
      </c>
      <c r="AD18" s="20">
        <v>0</v>
      </c>
      <c r="AE18" s="20">
        <v>0</v>
      </c>
      <c r="AF18" s="20">
        <v>204059.56</v>
      </c>
      <c r="AG18" s="20">
        <v>0</v>
      </c>
      <c r="AH18" s="20">
        <v>0</v>
      </c>
    </row>
    <row r="19" spans="1:34" ht="14.45" customHeight="1" x14ac:dyDescent="0.25">
      <c r="A19" s="171">
        <v>470125</v>
      </c>
      <c r="B19" s="86" t="s">
        <v>107</v>
      </c>
      <c r="C19" s="81" t="s">
        <v>89</v>
      </c>
      <c r="D19" s="28">
        <v>35.020000000000003</v>
      </c>
      <c r="E19" s="7">
        <v>6992</v>
      </c>
      <c r="F19" s="26">
        <f t="shared" si="0"/>
        <v>244859.84000000003</v>
      </c>
      <c r="G19" s="26">
        <f t="shared" si="4"/>
        <v>404841.38891368714</v>
      </c>
      <c r="H19" s="20">
        <v>31801</v>
      </c>
      <c r="I19" s="27">
        <v>36813.207000000097</v>
      </c>
      <c r="J19" s="25">
        <f t="shared" si="1"/>
        <v>11.80051206927704</v>
      </c>
      <c r="K19" s="171">
        <v>530340</v>
      </c>
      <c r="L19" s="20">
        <v>202469.37</v>
      </c>
      <c r="M19" s="1">
        <v>14</v>
      </c>
      <c r="N19" s="23">
        <f t="shared" si="8"/>
        <v>202469.37</v>
      </c>
      <c r="O19" s="23"/>
      <c r="P19" s="23"/>
      <c r="Q19" s="23">
        <f t="shared" si="3"/>
        <v>4049.3874000000001</v>
      </c>
      <c r="R19" s="173">
        <v>470125</v>
      </c>
      <c r="S19" s="22">
        <f t="shared" si="5"/>
        <v>29574.929999999997</v>
      </c>
      <c r="T19" s="22">
        <f t="shared" si="6"/>
        <v>591.4985999999999</v>
      </c>
      <c r="U19" s="60">
        <f t="shared" si="7"/>
        <v>30166.428599999996</v>
      </c>
      <c r="X19" s="20"/>
      <c r="Y19" s="20"/>
      <c r="Z19" s="20"/>
      <c r="AA19" s="21"/>
      <c r="AB19" s="20"/>
      <c r="AC19" s="20"/>
      <c r="AD19" s="20"/>
      <c r="AE19" s="20"/>
      <c r="AF19" s="20"/>
      <c r="AG19" s="20"/>
      <c r="AH19" s="20"/>
    </row>
    <row r="20" spans="1:34" ht="14.45" customHeight="1" x14ac:dyDescent="0.25">
      <c r="A20" s="171">
        <v>470127</v>
      </c>
      <c r="B20" s="86" t="s">
        <v>108</v>
      </c>
      <c r="C20" s="81" t="s">
        <v>89</v>
      </c>
      <c r="D20" s="28">
        <v>35.020000000000003</v>
      </c>
      <c r="E20" s="7">
        <v>14720</v>
      </c>
      <c r="F20" s="26">
        <f t="shared" si="0"/>
        <v>515494.40000000002</v>
      </c>
      <c r="G20" s="26">
        <f t="shared" si="4"/>
        <v>852297.66087092028</v>
      </c>
      <c r="H20" s="20">
        <v>153971</v>
      </c>
      <c r="I20" s="27">
        <v>165344.14900000146</v>
      </c>
      <c r="J20" s="25">
        <f t="shared" si="1"/>
        <v>5.3382851614779874</v>
      </c>
      <c r="K20" s="171">
        <v>440018</v>
      </c>
      <c r="L20" s="20">
        <v>69072</v>
      </c>
      <c r="M20" s="1">
        <v>15</v>
      </c>
      <c r="N20" s="23">
        <f t="shared" si="8"/>
        <v>69072</v>
      </c>
      <c r="O20" s="23"/>
      <c r="P20" s="23"/>
      <c r="Q20" s="23">
        <f t="shared" si="3"/>
        <v>1381.44</v>
      </c>
      <c r="R20" s="173">
        <v>470127</v>
      </c>
      <c r="S20" s="22">
        <f t="shared" si="5"/>
        <v>143193.03</v>
      </c>
      <c r="T20" s="22">
        <f t="shared" si="6"/>
        <v>2863.8606</v>
      </c>
      <c r="U20" s="60">
        <f t="shared" si="7"/>
        <v>146056.89059999998</v>
      </c>
      <c r="X20" s="20"/>
      <c r="Y20" s="20"/>
      <c r="Z20" s="20"/>
      <c r="AA20" s="21"/>
      <c r="AB20" s="20"/>
      <c r="AC20" s="20"/>
      <c r="AD20" s="20"/>
      <c r="AE20" s="20"/>
      <c r="AF20" s="20"/>
      <c r="AG20" s="20"/>
      <c r="AH20" s="20"/>
    </row>
    <row r="21" spans="1:34" ht="14.45" customHeight="1" x14ac:dyDescent="0.25">
      <c r="A21" s="171">
        <v>470128</v>
      </c>
      <c r="B21" s="86" t="s">
        <v>109</v>
      </c>
      <c r="C21" s="81" t="s">
        <v>89</v>
      </c>
      <c r="D21" s="28">
        <v>35.020000000000003</v>
      </c>
      <c r="E21" s="7">
        <v>26864</v>
      </c>
      <c r="F21" s="26">
        <f t="shared" si="0"/>
        <v>940777.28</v>
      </c>
      <c r="G21" s="26">
        <f t="shared" si="4"/>
        <v>1555443.2310894295</v>
      </c>
      <c r="H21" s="20">
        <v>415693.03900000476</v>
      </c>
      <c r="I21" s="27">
        <v>481419.8439999785</v>
      </c>
      <c r="J21" s="25">
        <f t="shared" si="1"/>
        <v>3.4676644613283489</v>
      </c>
      <c r="K21" s="171">
        <v>460092</v>
      </c>
      <c r="L21" s="20">
        <v>87414.42</v>
      </c>
      <c r="M21" s="1">
        <v>16</v>
      </c>
      <c r="N21" s="23">
        <f t="shared" si="8"/>
        <v>87414.42</v>
      </c>
      <c r="O21" s="23"/>
      <c r="P21" s="23"/>
      <c r="Q21" s="23">
        <f t="shared" si="3"/>
        <v>1748.2883999999999</v>
      </c>
      <c r="R21" s="173">
        <v>470128</v>
      </c>
      <c r="S21" s="22">
        <f t="shared" si="5"/>
        <v>386594.5262700044</v>
      </c>
      <c r="T21" s="22">
        <f t="shared" si="6"/>
        <v>0</v>
      </c>
      <c r="U21" s="60">
        <f t="shared" si="7"/>
        <v>386594.5262700044</v>
      </c>
      <c r="X21" s="20"/>
      <c r="Y21" s="20"/>
      <c r="Z21" s="20"/>
      <c r="AA21" s="21"/>
      <c r="AB21" s="20"/>
      <c r="AC21" s="20"/>
      <c r="AD21" s="20"/>
      <c r="AE21" s="20"/>
      <c r="AF21" s="20"/>
      <c r="AG21" s="20"/>
      <c r="AH21" s="20"/>
    </row>
    <row r="22" spans="1:34" ht="14.45" customHeight="1" x14ac:dyDescent="0.25">
      <c r="A22" s="171">
        <v>470129</v>
      </c>
      <c r="B22" s="86" t="s">
        <v>110</v>
      </c>
      <c r="C22" s="81" t="s">
        <v>89</v>
      </c>
      <c r="D22" s="28">
        <v>35.020000000000003</v>
      </c>
      <c r="E22" s="7">
        <v>19320</v>
      </c>
      <c r="F22" s="26">
        <f t="shared" si="0"/>
        <v>676586.4</v>
      </c>
      <c r="G22" s="26">
        <f t="shared" si="4"/>
        <v>1118640.6798930829</v>
      </c>
      <c r="H22" s="20">
        <v>548973</v>
      </c>
      <c r="I22" s="27">
        <v>556681.51099996769</v>
      </c>
      <c r="J22" s="25">
        <f t="shared" si="1"/>
        <v>2.0234904642705618</v>
      </c>
      <c r="K22" s="171" t="s">
        <v>134</v>
      </c>
      <c r="L22" s="20">
        <v>140896.83860999928</v>
      </c>
      <c r="M22" s="1">
        <v>17</v>
      </c>
      <c r="N22" s="23">
        <f t="shared" si="8"/>
        <v>140896.83860999928</v>
      </c>
      <c r="O22" s="23"/>
      <c r="P22" s="23"/>
      <c r="Q22" s="23">
        <f t="shared" si="3"/>
        <v>2817.9367721999856</v>
      </c>
      <c r="R22" s="173">
        <v>470129</v>
      </c>
      <c r="S22" s="22">
        <f t="shared" si="5"/>
        <v>510544.88999999996</v>
      </c>
      <c r="T22" s="22">
        <f t="shared" si="6"/>
        <v>-10210.897799999999</v>
      </c>
      <c r="U22" s="60">
        <f t="shared" si="7"/>
        <v>500333.99219999998</v>
      </c>
      <c r="X22" s="20"/>
      <c r="Y22" s="20"/>
      <c r="Z22" s="20"/>
      <c r="AA22" s="21"/>
      <c r="AB22" s="20"/>
      <c r="AC22" s="20"/>
      <c r="AD22" s="20"/>
      <c r="AE22" s="20"/>
      <c r="AF22" s="20"/>
      <c r="AG22" s="20"/>
      <c r="AH22" s="20"/>
    </row>
    <row r="23" spans="1:34" ht="14.45" customHeight="1" x14ac:dyDescent="0.25">
      <c r="A23" s="171">
        <v>480212</v>
      </c>
      <c r="B23" s="86" t="s">
        <v>111</v>
      </c>
      <c r="C23" s="81" t="s">
        <v>89</v>
      </c>
      <c r="D23" s="28">
        <v>35.020000000000003</v>
      </c>
      <c r="E23" s="7">
        <v>6440</v>
      </c>
      <c r="F23" s="26">
        <f t="shared" si="0"/>
        <v>225528.80000000002</v>
      </c>
      <c r="G23" s="26">
        <f t="shared" si="4"/>
        <v>372880.22663102765</v>
      </c>
      <c r="H23" s="20">
        <v>14268</v>
      </c>
      <c r="I23" s="27">
        <v>3293.1999999999994</v>
      </c>
      <c r="J23" s="25">
        <f t="shared" si="1"/>
        <v>42.466372073779425</v>
      </c>
      <c r="K23" s="171">
        <v>530346</v>
      </c>
      <c r="L23" s="20">
        <v>167853.63539999808</v>
      </c>
      <c r="M23" s="1">
        <v>18</v>
      </c>
      <c r="N23" s="23">
        <f t="shared" si="8"/>
        <v>167853.63539999808</v>
      </c>
      <c r="O23" s="23"/>
      <c r="P23" s="23"/>
      <c r="Q23" s="23">
        <f t="shared" si="3"/>
        <v>3357.0727079999615</v>
      </c>
      <c r="R23" s="173">
        <v>480212</v>
      </c>
      <c r="S23" s="22">
        <f t="shared" si="5"/>
        <v>13269.24</v>
      </c>
      <c r="T23" s="22">
        <f t="shared" si="6"/>
        <v>265.38479999999998</v>
      </c>
      <c r="U23" s="60">
        <f t="shared" si="7"/>
        <v>13534.6248</v>
      </c>
      <c r="X23" s="20"/>
      <c r="Y23" s="20"/>
      <c r="Z23" s="20"/>
      <c r="AA23" s="21"/>
      <c r="AB23" s="20"/>
      <c r="AC23" s="20"/>
      <c r="AD23" s="20"/>
      <c r="AE23" s="20"/>
      <c r="AF23" s="20"/>
      <c r="AG23" s="20"/>
      <c r="AH23" s="20"/>
    </row>
    <row r="24" spans="1:34" ht="14.45" customHeight="1" x14ac:dyDescent="0.25">
      <c r="A24" s="171">
        <v>490194</v>
      </c>
      <c r="B24" s="86" t="s">
        <v>112</v>
      </c>
      <c r="C24" s="81" t="s">
        <v>89</v>
      </c>
      <c r="D24" s="28">
        <v>35.020000000000003</v>
      </c>
      <c r="E24" s="7">
        <v>20200</v>
      </c>
      <c r="F24" s="26">
        <f t="shared" si="0"/>
        <v>707404.00000000012</v>
      </c>
      <c r="G24" s="26">
        <f t="shared" si="4"/>
        <v>1169593.2574451489</v>
      </c>
      <c r="H24" s="20">
        <v>174038</v>
      </c>
      <c r="I24" s="27">
        <v>185005.9790000013</v>
      </c>
      <c r="J24" s="25">
        <f t="shared" si="1"/>
        <v>6.5150417545096593</v>
      </c>
      <c r="K24" s="178" t="s">
        <v>140</v>
      </c>
      <c r="L24" s="20">
        <v>238345.97999999998</v>
      </c>
      <c r="M24" s="1">
        <v>19</v>
      </c>
      <c r="N24" s="23">
        <f>+L24</f>
        <v>238345.97999999998</v>
      </c>
      <c r="O24" s="23"/>
      <c r="P24" s="23"/>
      <c r="Q24" s="23">
        <f t="shared" si="3"/>
        <v>4766.9196000000002</v>
      </c>
      <c r="R24" s="173">
        <v>490194</v>
      </c>
      <c r="S24" s="22">
        <f t="shared" si="5"/>
        <v>161855.34</v>
      </c>
      <c r="T24" s="22">
        <f t="shared" si="6"/>
        <v>3237.1068</v>
      </c>
      <c r="U24" s="60">
        <f t="shared" si="7"/>
        <v>165092.44680000001</v>
      </c>
      <c r="X24" s="20"/>
      <c r="Y24" s="20"/>
      <c r="Z24" s="20"/>
      <c r="AA24" s="21"/>
      <c r="AB24" s="20"/>
      <c r="AC24" s="20"/>
      <c r="AD24" s="20"/>
      <c r="AE24" s="20"/>
      <c r="AF24" s="20"/>
      <c r="AG24" s="20"/>
      <c r="AH24" s="20"/>
    </row>
    <row r="25" spans="1:34" ht="14.45" customHeight="1" x14ac:dyDescent="0.25">
      <c r="A25" s="171">
        <v>490195</v>
      </c>
      <c r="B25" s="86" t="s">
        <v>113</v>
      </c>
      <c r="C25" s="81" t="s">
        <v>89</v>
      </c>
      <c r="D25" s="28">
        <v>35.020000000000003</v>
      </c>
      <c r="E25" s="7">
        <v>11800</v>
      </c>
      <c r="F25" s="26">
        <f t="shared" si="0"/>
        <v>413236.00000000006</v>
      </c>
      <c r="G25" s="26">
        <f t="shared" si="4"/>
        <v>683227.74444815633</v>
      </c>
      <c r="H25" s="20">
        <v>120800</v>
      </c>
      <c r="I25" s="27">
        <v>130892.52000000265</v>
      </c>
      <c r="J25" s="25">
        <f t="shared" si="1"/>
        <v>5.4290667394338872</v>
      </c>
      <c r="K25" s="171">
        <v>510249</v>
      </c>
      <c r="L25" s="20">
        <v>114675.23099999999</v>
      </c>
      <c r="M25" s="1">
        <v>20</v>
      </c>
      <c r="N25" s="23">
        <f t="shared" ref="N25:N27" si="9">+L25</f>
        <v>114675.23099999999</v>
      </c>
      <c r="O25" s="23"/>
      <c r="P25" s="23"/>
      <c r="Q25" s="23">
        <f t="shared" si="3"/>
        <v>2293.5046199999997</v>
      </c>
      <c r="R25" s="173">
        <v>490195</v>
      </c>
      <c r="S25" s="22">
        <f t="shared" si="5"/>
        <v>112343.99999999999</v>
      </c>
      <c r="T25" s="22">
        <f t="shared" si="6"/>
        <v>2246.8799999999997</v>
      </c>
      <c r="U25" s="60">
        <f t="shared" si="7"/>
        <v>114590.87999999999</v>
      </c>
      <c r="X25" s="20"/>
      <c r="Y25" s="20"/>
      <c r="Z25" s="20"/>
      <c r="AA25" s="21"/>
      <c r="AB25" s="20"/>
      <c r="AC25" s="20"/>
      <c r="AD25" s="20"/>
      <c r="AE25" s="20"/>
      <c r="AF25" s="20"/>
      <c r="AG25" s="20"/>
      <c r="AH25" s="20"/>
    </row>
    <row r="26" spans="1:34" ht="14.45" customHeight="1" x14ac:dyDescent="0.25">
      <c r="A26" s="171">
        <v>490206</v>
      </c>
      <c r="B26" s="86" t="s">
        <v>114</v>
      </c>
      <c r="C26" s="81" t="s">
        <v>89</v>
      </c>
      <c r="D26" s="28">
        <v>35.020000000000003</v>
      </c>
      <c r="E26" s="7">
        <v>11600</v>
      </c>
      <c r="F26" s="26">
        <f t="shared" si="0"/>
        <v>406232.00000000006</v>
      </c>
      <c r="G26" s="26">
        <f t="shared" si="4"/>
        <v>671647.61318632308</v>
      </c>
      <c r="H26" s="20">
        <v>124442</v>
      </c>
      <c r="I26" s="27">
        <v>122379.11800000237</v>
      </c>
      <c r="J26" s="25">
        <f t="shared" si="1"/>
        <v>5.4423836876576877</v>
      </c>
      <c r="K26" s="171">
        <v>520307</v>
      </c>
      <c r="L26" s="20">
        <v>426505.43999999994</v>
      </c>
      <c r="M26" s="1">
        <v>21</v>
      </c>
      <c r="N26" s="23">
        <f t="shared" si="9"/>
        <v>426505.43999999994</v>
      </c>
      <c r="O26" s="23"/>
      <c r="P26" s="23"/>
      <c r="Q26" s="23">
        <f t="shared" si="3"/>
        <v>8530.1087999999982</v>
      </c>
      <c r="R26" s="173">
        <v>490206</v>
      </c>
      <c r="S26" s="22">
        <f t="shared" si="5"/>
        <v>115731.06</v>
      </c>
      <c r="T26" s="22">
        <f t="shared" si="6"/>
        <v>2314.6212</v>
      </c>
      <c r="U26" s="60">
        <f t="shared" si="7"/>
        <v>118045.68119999999</v>
      </c>
      <c r="X26" s="20"/>
      <c r="Y26" s="20"/>
      <c r="Z26" s="20"/>
      <c r="AA26" s="21"/>
      <c r="AB26" s="20"/>
      <c r="AC26" s="20"/>
      <c r="AD26" s="20"/>
      <c r="AE26" s="20"/>
      <c r="AF26" s="20"/>
      <c r="AG26" s="20"/>
      <c r="AH26" s="20"/>
    </row>
    <row r="27" spans="1:34" ht="14.45" customHeight="1" x14ac:dyDescent="0.25">
      <c r="A27" s="176" t="s">
        <v>140</v>
      </c>
      <c r="B27" s="86" t="s">
        <v>115</v>
      </c>
      <c r="C27" s="81" t="s">
        <v>89</v>
      </c>
      <c r="D27" s="28">
        <v>35.020000000000003</v>
      </c>
      <c r="E27" s="7">
        <v>17400</v>
      </c>
      <c r="F27" s="26">
        <f t="shared" si="0"/>
        <v>609348</v>
      </c>
      <c r="G27" s="26">
        <f t="shared" si="4"/>
        <v>1007471.4197794845</v>
      </c>
      <c r="H27" s="20">
        <v>256286</v>
      </c>
      <c r="I27" s="27">
        <v>238734.03599999938</v>
      </c>
      <c r="J27" s="25">
        <f t="shared" si="1"/>
        <v>4.0704268373471884</v>
      </c>
      <c r="K27" s="171">
        <v>460120</v>
      </c>
      <c r="L27" s="20">
        <v>110310.37457999952</v>
      </c>
      <c r="M27" s="1">
        <v>22</v>
      </c>
      <c r="N27" s="23">
        <f t="shared" si="9"/>
        <v>110310.37457999952</v>
      </c>
      <c r="O27" s="23"/>
      <c r="P27" s="23"/>
      <c r="Q27" s="23">
        <f t="shared" si="3"/>
        <v>2206.2074915999906</v>
      </c>
      <c r="R27" s="178" t="s">
        <v>140</v>
      </c>
      <c r="S27" s="22">
        <f t="shared" si="5"/>
        <v>238345.97999999998</v>
      </c>
      <c r="T27" s="22">
        <f t="shared" si="6"/>
        <v>4766.9196000000002</v>
      </c>
      <c r="U27" s="60">
        <f t="shared" si="7"/>
        <v>243112.89959999998</v>
      </c>
      <c r="X27" s="20"/>
      <c r="Y27" s="20"/>
      <c r="Z27" s="20"/>
      <c r="AA27" s="21"/>
      <c r="AB27" s="20"/>
      <c r="AC27" s="20"/>
      <c r="AD27" s="20"/>
      <c r="AE27" s="20"/>
      <c r="AF27" s="20"/>
      <c r="AG27" s="20"/>
      <c r="AH27" s="20"/>
    </row>
    <row r="28" spans="1:34" ht="14.45" customHeight="1" x14ac:dyDescent="0.25">
      <c r="A28" s="171">
        <v>500228</v>
      </c>
      <c r="B28" s="86" t="s">
        <v>116</v>
      </c>
      <c r="C28" s="81" t="s">
        <v>89</v>
      </c>
      <c r="D28" s="28">
        <v>35.020000000000003</v>
      </c>
      <c r="E28" s="7">
        <v>28200</v>
      </c>
      <c r="F28" s="26">
        <f t="shared" si="0"/>
        <v>987564.00000000012</v>
      </c>
      <c r="G28" s="26">
        <f t="shared" si="4"/>
        <v>1632798.5079184752</v>
      </c>
      <c r="H28" s="20">
        <v>330486.98699999036</v>
      </c>
      <c r="I28" s="27">
        <v>326639.45199999632</v>
      </c>
      <c r="J28" s="25">
        <f t="shared" si="1"/>
        <v>4.9695109221393183</v>
      </c>
      <c r="K28" s="171">
        <v>460103</v>
      </c>
      <c r="L28" s="20">
        <v>272236.24205998989</v>
      </c>
      <c r="M28" s="1">
        <v>23</v>
      </c>
      <c r="N28" s="23">
        <v>240247.15</v>
      </c>
      <c r="O28" s="23">
        <f>L28-N28</f>
        <v>31989.092059989896</v>
      </c>
      <c r="P28" s="23"/>
      <c r="Q28" s="23">
        <f t="shared" si="3"/>
        <v>4804.9430000000002</v>
      </c>
      <c r="R28" s="173">
        <v>500228</v>
      </c>
      <c r="S28" s="22">
        <f t="shared" si="5"/>
        <v>307352.89790999104</v>
      </c>
      <c r="T28" s="22">
        <f t="shared" si="6"/>
        <v>6147.0579581998209</v>
      </c>
      <c r="U28" s="60">
        <f t="shared" si="7"/>
        <v>313499.95586819085</v>
      </c>
      <c r="X28" s="20"/>
      <c r="Y28" s="20"/>
      <c r="Z28" s="20"/>
      <c r="AA28" s="21"/>
      <c r="AB28" s="20"/>
      <c r="AC28" s="20"/>
      <c r="AD28" s="20"/>
      <c r="AE28" s="20"/>
      <c r="AF28" s="20"/>
      <c r="AG28" s="20"/>
      <c r="AH28" s="20"/>
    </row>
    <row r="29" spans="1:34" ht="14.45" customHeight="1" x14ac:dyDescent="0.25">
      <c r="A29" s="171">
        <v>500265</v>
      </c>
      <c r="B29" s="86" t="s">
        <v>117</v>
      </c>
      <c r="C29" s="81" t="s">
        <v>89</v>
      </c>
      <c r="D29" s="28">
        <v>35.020000000000003</v>
      </c>
      <c r="E29" s="7">
        <v>23600</v>
      </c>
      <c r="F29" s="26">
        <f t="shared" si="0"/>
        <v>826472.00000000012</v>
      </c>
      <c r="G29" s="26">
        <f t="shared" si="4"/>
        <v>1366455.4888963127</v>
      </c>
      <c r="H29" s="20">
        <v>557033.69399996533</v>
      </c>
      <c r="I29" s="27">
        <v>569203.39199997019</v>
      </c>
      <c r="J29" s="25">
        <f t="shared" si="1"/>
        <v>2.4265858510299334</v>
      </c>
      <c r="K29" s="171">
        <v>470128</v>
      </c>
      <c r="L29" s="20">
        <v>386594.5262700044</v>
      </c>
      <c r="M29" s="1">
        <v>24</v>
      </c>
      <c r="N29" s="23"/>
      <c r="O29" s="23">
        <f>+L29</f>
        <v>386594.5262700044</v>
      </c>
      <c r="P29" s="23"/>
      <c r="Q29" s="23">
        <f t="shared" si="3"/>
        <v>0</v>
      </c>
      <c r="R29" s="173">
        <v>500265</v>
      </c>
      <c r="S29" s="22">
        <f t="shared" si="5"/>
        <v>518041.33541996771</v>
      </c>
      <c r="T29" s="22">
        <f t="shared" si="6"/>
        <v>-10360.826708399354</v>
      </c>
      <c r="U29" s="60">
        <f t="shared" si="7"/>
        <v>507680.50871156837</v>
      </c>
      <c r="X29" s="20"/>
      <c r="Y29" s="20"/>
      <c r="Z29" s="20"/>
      <c r="AA29" s="21"/>
      <c r="AB29" s="20"/>
      <c r="AC29" s="20"/>
      <c r="AD29" s="20"/>
      <c r="AE29" s="20"/>
      <c r="AF29" s="20"/>
      <c r="AG29" s="20"/>
      <c r="AH29" s="20"/>
    </row>
    <row r="30" spans="1:34" ht="14.45" customHeight="1" x14ac:dyDescent="0.25">
      <c r="A30" s="171">
        <v>510247</v>
      </c>
      <c r="B30" s="86" t="s">
        <v>118</v>
      </c>
      <c r="C30" s="81" t="s">
        <v>89</v>
      </c>
      <c r="D30" s="28">
        <v>35.020000000000003</v>
      </c>
      <c r="E30" s="7">
        <v>19320</v>
      </c>
      <c r="F30" s="26">
        <f t="shared" si="0"/>
        <v>676586.4</v>
      </c>
      <c r="G30" s="26">
        <f t="shared" si="4"/>
        <v>1118640.6798930829</v>
      </c>
      <c r="H30" s="20">
        <v>471470.31999999681</v>
      </c>
      <c r="I30" s="27">
        <v>453923.00399999059</v>
      </c>
      <c r="J30" s="25">
        <f t="shared" si="1"/>
        <v>2.4176545278234536</v>
      </c>
      <c r="K30" s="171">
        <v>530435</v>
      </c>
      <c r="L30" s="20">
        <v>392801.31</v>
      </c>
      <c r="M30" s="1">
        <v>25</v>
      </c>
      <c r="N30" s="23"/>
      <c r="O30" s="23">
        <f t="shared" ref="O30:O38" si="10">+L30</f>
        <v>392801.31</v>
      </c>
      <c r="P30" s="23"/>
      <c r="Q30" s="23">
        <f t="shared" si="3"/>
        <v>0</v>
      </c>
      <c r="R30" s="173">
        <v>510247</v>
      </c>
      <c r="S30" s="22">
        <f t="shared" si="5"/>
        <v>438467.397599997</v>
      </c>
      <c r="T30" s="22">
        <f t="shared" si="6"/>
        <v>-8769.3479519999401</v>
      </c>
      <c r="U30" s="60">
        <f t="shared" si="7"/>
        <v>429698.04964799708</v>
      </c>
      <c r="X30" s="20"/>
      <c r="Y30" s="20"/>
      <c r="Z30" s="20"/>
      <c r="AA30" s="21"/>
      <c r="AB30" s="20"/>
      <c r="AC30" s="20"/>
      <c r="AD30" s="20"/>
      <c r="AE30" s="20"/>
      <c r="AF30" s="20"/>
      <c r="AG30" s="20"/>
      <c r="AH30" s="20"/>
    </row>
    <row r="31" spans="1:34" ht="14.45" customHeight="1" x14ac:dyDescent="0.25">
      <c r="A31" s="171">
        <v>510249</v>
      </c>
      <c r="B31" s="86" t="s">
        <v>119</v>
      </c>
      <c r="C31" s="81" t="s">
        <v>89</v>
      </c>
      <c r="D31" s="28">
        <v>35.020000000000003</v>
      </c>
      <c r="E31" s="7">
        <v>8280</v>
      </c>
      <c r="F31" s="26">
        <f t="shared" si="0"/>
        <v>289965.60000000003</v>
      </c>
      <c r="G31" s="26">
        <f t="shared" si="4"/>
        <v>479417.4342398927</v>
      </c>
      <c r="H31" s="20">
        <v>123306.7</v>
      </c>
      <c r="I31" s="27">
        <v>121790.41500000229</v>
      </c>
      <c r="J31" s="25">
        <f t="shared" si="1"/>
        <v>3.9120610149971631</v>
      </c>
      <c r="K31" s="171">
        <v>450057</v>
      </c>
      <c r="L31" s="20">
        <v>195020.06999999998</v>
      </c>
      <c r="M31" s="1">
        <v>26</v>
      </c>
      <c r="N31" s="23"/>
      <c r="O31" s="23">
        <f t="shared" si="10"/>
        <v>195020.06999999998</v>
      </c>
      <c r="P31" s="23"/>
      <c r="Q31" s="23">
        <f t="shared" si="3"/>
        <v>0</v>
      </c>
      <c r="R31" s="173">
        <v>510249</v>
      </c>
      <c r="S31" s="22">
        <f t="shared" si="5"/>
        <v>114675.23099999999</v>
      </c>
      <c r="T31" s="22">
        <f t="shared" si="6"/>
        <v>2293.5046199999997</v>
      </c>
      <c r="U31" s="60">
        <f t="shared" si="7"/>
        <v>116968.73561999999</v>
      </c>
      <c r="X31" s="20"/>
      <c r="Y31" s="20"/>
      <c r="Z31" s="20"/>
      <c r="AA31" s="21"/>
      <c r="AB31" s="20"/>
      <c r="AC31" s="20"/>
      <c r="AD31" s="20"/>
      <c r="AE31" s="20"/>
      <c r="AF31" s="20"/>
      <c r="AG31" s="20"/>
      <c r="AH31" s="20"/>
    </row>
    <row r="32" spans="1:34" ht="14.45" customHeight="1" x14ac:dyDescent="0.25">
      <c r="A32" s="171">
        <v>510299</v>
      </c>
      <c r="B32" s="86" t="s">
        <v>120</v>
      </c>
      <c r="C32" s="81" t="s">
        <v>89</v>
      </c>
      <c r="D32" s="28">
        <v>35.020000000000003</v>
      </c>
      <c r="E32" s="7">
        <v>8832</v>
      </c>
      <c r="F32" s="26">
        <f t="shared" si="0"/>
        <v>309296.64000000001</v>
      </c>
      <c r="G32" s="26">
        <f t="shared" si="4"/>
        <v>511378.59652255219</v>
      </c>
      <c r="H32" s="20">
        <v>275018</v>
      </c>
      <c r="I32" s="27">
        <v>276351.36599999975</v>
      </c>
      <c r="J32" s="25">
        <f t="shared" si="1"/>
        <v>1.8549401836827928</v>
      </c>
      <c r="K32" s="171">
        <v>460139</v>
      </c>
      <c r="L32" s="20">
        <v>315049.47653999599</v>
      </c>
      <c r="M32" s="1">
        <v>27</v>
      </c>
      <c r="N32" s="23"/>
      <c r="O32" s="23">
        <f t="shared" si="10"/>
        <v>315049.47653999599</v>
      </c>
      <c r="P32" s="23"/>
      <c r="Q32" s="23">
        <f t="shared" si="3"/>
        <v>0</v>
      </c>
      <c r="R32" s="173">
        <v>510299</v>
      </c>
      <c r="S32" s="22">
        <f t="shared" si="5"/>
        <v>255766.74</v>
      </c>
      <c r="T32" s="22">
        <f t="shared" si="6"/>
        <v>-5115.3347999999996</v>
      </c>
      <c r="U32" s="60">
        <f t="shared" si="7"/>
        <v>250651.40519999998</v>
      </c>
      <c r="X32" s="20"/>
      <c r="Y32" s="20"/>
      <c r="Z32" s="20"/>
      <c r="AA32" s="21"/>
      <c r="AB32" s="20"/>
      <c r="AC32" s="20"/>
      <c r="AD32" s="20"/>
      <c r="AE32" s="20"/>
      <c r="AF32" s="20"/>
      <c r="AG32" s="20"/>
      <c r="AH32" s="20"/>
    </row>
    <row r="33" spans="1:34" ht="14.45" customHeight="1" x14ac:dyDescent="0.25">
      <c r="A33" s="171">
        <v>520307</v>
      </c>
      <c r="B33" s="86" t="s">
        <v>121</v>
      </c>
      <c r="C33" s="81" t="s">
        <v>89</v>
      </c>
      <c r="D33" s="28">
        <v>35.020000000000003</v>
      </c>
      <c r="E33" s="7">
        <v>31000</v>
      </c>
      <c r="F33" s="26">
        <f t="shared" si="0"/>
        <v>1085620</v>
      </c>
      <c r="G33" s="26">
        <f t="shared" si="4"/>
        <v>1794920.345584139</v>
      </c>
      <c r="H33" s="20">
        <v>458608</v>
      </c>
      <c r="I33" s="27">
        <v>462083.66799996968</v>
      </c>
      <c r="J33" s="25">
        <f t="shared" si="1"/>
        <v>3.8990693800526457</v>
      </c>
      <c r="K33" s="171">
        <v>530349</v>
      </c>
      <c r="L33" s="20">
        <v>363451.44</v>
      </c>
      <c r="M33" s="1">
        <v>28</v>
      </c>
      <c r="N33" s="23"/>
      <c r="O33" s="23">
        <f t="shared" si="10"/>
        <v>363451.44</v>
      </c>
      <c r="P33" s="23"/>
      <c r="Q33" s="23">
        <f t="shared" si="3"/>
        <v>0</v>
      </c>
      <c r="R33" s="173">
        <v>520307</v>
      </c>
      <c r="S33" s="22">
        <f t="shared" si="5"/>
        <v>426505.43999999994</v>
      </c>
      <c r="T33" s="22">
        <f t="shared" si="6"/>
        <v>8530.1087999999982</v>
      </c>
      <c r="U33" s="60">
        <f t="shared" si="7"/>
        <v>435035.54879999993</v>
      </c>
      <c r="X33" s="20"/>
      <c r="Y33" s="20"/>
      <c r="Z33" s="20"/>
      <c r="AA33" s="21"/>
      <c r="AB33" s="20"/>
      <c r="AC33" s="20"/>
      <c r="AD33" s="20"/>
      <c r="AE33" s="20"/>
      <c r="AF33" s="20"/>
      <c r="AG33" s="20"/>
      <c r="AH33" s="20"/>
    </row>
    <row r="34" spans="1:34" ht="14.45" customHeight="1" x14ac:dyDescent="0.25">
      <c r="A34" s="171">
        <v>520309</v>
      </c>
      <c r="B34" s="86" t="s">
        <v>122</v>
      </c>
      <c r="C34" s="81" t="s">
        <v>89</v>
      </c>
      <c r="D34" s="28">
        <v>35.020000000000003</v>
      </c>
      <c r="E34" s="7">
        <v>24200</v>
      </c>
      <c r="F34" s="26">
        <f t="shared" si="0"/>
        <v>847484.00000000012</v>
      </c>
      <c r="G34" s="26">
        <f t="shared" si="4"/>
        <v>1401195.8826818119</v>
      </c>
      <c r="H34" s="20">
        <v>533695.49599996908</v>
      </c>
      <c r="I34" s="27">
        <v>539131.61599996558</v>
      </c>
      <c r="J34" s="25">
        <f t="shared" si="1"/>
        <v>2.6121559886191568</v>
      </c>
      <c r="K34" s="171">
        <v>530446</v>
      </c>
      <c r="L34" s="20">
        <v>147959.28</v>
      </c>
      <c r="M34" s="1">
        <v>29</v>
      </c>
      <c r="N34" s="23"/>
      <c r="O34" s="23">
        <f t="shared" si="10"/>
        <v>147959.28</v>
      </c>
      <c r="P34" s="23"/>
      <c r="Q34" s="23">
        <f t="shared" si="3"/>
        <v>0</v>
      </c>
      <c r="R34" s="173">
        <v>520309</v>
      </c>
      <c r="S34" s="22">
        <f t="shared" si="5"/>
        <v>496336.81127997121</v>
      </c>
      <c r="T34" s="22">
        <f t="shared" si="6"/>
        <v>-9926.7362255994249</v>
      </c>
      <c r="U34" s="60">
        <f t="shared" si="7"/>
        <v>486410.07505437179</v>
      </c>
      <c r="X34" s="20"/>
      <c r="Y34" s="20"/>
      <c r="Z34" s="20"/>
      <c r="AA34" s="21"/>
      <c r="AB34" s="20"/>
      <c r="AC34" s="20"/>
      <c r="AD34" s="20"/>
      <c r="AE34" s="20"/>
      <c r="AF34" s="20"/>
      <c r="AG34" s="20"/>
      <c r="AH34" s="20"/>
    </row>
    <row r="35" spans="1:34" ht="14.45" customHeight="1" x14ac:dyDescent="0.25">
      <c r="A35" s="171">
        <v>530335</v>
      </c>
      <c r="B35" s="86" t="s">
        <v>123</v>
      </c>
      <c r="C35" s="81" t="s">
        <v>89</v>
      </c>
      <c r="D35" s="28">
        <v>35.020000000000003</v>
      </c>
      <c r="E35" s="7">
        <v>13800</v>
      </c>
      <c r="F35" s="26">
        <f t="shared" si="0"/>
        <v>483276.00000000006</v>
      </c>
      <c r="G35" s="26">
        <f t="shared" si="4"/>
        <v>799029.05706648785</v>
      </c>
      <c r="H35" s="20">
        <v>261303</v>
      </c>
      <c r="I35" s="27">
        <v>262576.48400000198</v>
      </c>
      <c r="J35" s="25">
        <f t="shared" si="1"/>
        <v>3.0504308012431531</v>
      </c>
      <c r="K35" s="171">
        <v>460133</v>
      </c>
      <c r="L35" s="20">
        <v>643061.23169999989</v>
      </c>
      <c r="M35" s="1">
        <v>30</v>
      </c>
      <c r="N35" s="23"/>
      <c r="O35" s="23">
        <f t="shared" si="10"/>
        <v>643061.23169999989</v>
      </c>
      <c r="P35" s="23"/>
      <c r="Q35" s="23">
        <f t="shared" si="3"/>
        <v>0</v>
      </c>
      <c r="R35" s="173">
        <v>530335</v>
      </c>
      <c r="S35" s="22">
        <f t="shared" si="5"/>
        <v>243011.78999999998</v>
      </c>
      <c r="T35" s="22">
        <f t="shared" si="6"/>
        <v>0</v>
      </c>
      <c r="U35" s="60">
        <f t="shared" si="7"/>
        <v>243011.78999999998</v>
      </c>
      <c r="X35" s="20"/>
      <c r="Y35" s="20"/>
      <c r="Z35" s="20"/>
      <c r="AA35" s="21"/>
      <c r="AB35" s="20"/>
      <c r="AC35" s="20"/>
      <c r="AD35" s="20"/>
      <c r="AE35" s="20"/>
      <c r="AF35" s="20"/>
      <c r="AG35" s="20"/>
      <c r="AH35" s="20"/>
    </row>
    <row r="36" spans="1:34" ht="14.45" customHeight="1" x14ac:dyDescent="0.25">
      <c r="A36" s="171">
        <v>530336</v>
      </c>
      <c r="B36" s="86" t="s">
        <v>124</v>
      </c>
      <c r="C36" s="81" t="s">
        <v>89</v>
      </c>
      <c r="D36" s="28">
        <v>35.020000000000003</v>
      </c>
      <c r="E36" s="7">
        <v>22600</v>
      </c>
      <c r="F36" s="26">
        <f t="shared" si="0"/>
        <v>791452.00000000012</v>
      </c>
      <c r="G36" s="26">
        <f t="shared" si="4"/>
        <v>1308554.8325871467</v>
      </c>
      <c r="H36" s="20">
        <v>234723</v>
      </c>
      <c r="I36" s="27">
        <v>243901.48799999899</v>
      </c>
      <c r="J36" s="25">
        <f t="shared" si="1"/>
        <v>5.4679811225502926</v>
      </c>
      <c r="K36" s="171" t="s">
        <v>136</v>
      </c>
      <c r="L36" s="20">
        <v>418734.36</v>
      </c>
      <c r="M36" s="1">
        <v>31</v>
      </c>
      <c r="N36" s="23"/>
      <c r="O36" s="23">
        <f t="shared" si="10"/>
        <v>418734.36</v>
      </c>
      <c r="P36" s="23"/>
      <c r="Q36" s="23">
        <f t="shared" si="3"/>
        <v>0</v>
      </c>
      <c r="R36" s="173">
        <v>530336</v>
      </c>
      <c r="S36" s="22">
        <f t="shared" si="5"/>
        <v>218292.38999999998</v>
      </c>
      <c r="T36" s="22">
        <f t="shared" si="6"/>
        <v>4365.8477999999996</v>
      </c>
      <c r="U36" s="60">
        <f t="shared" si="7"/>
        <v>222658.23779999997</v>
      </c>
      <c r="X36" s="20"/>
      <c r="Y36" s="20"/>
      <c r="Z36" s="20"/>
      <c r="AA36" s="21"/>
      <c r="AB36" s="20"/>
      <c r="AC36" s="20"/>
      <c r="AD36" s="20"/>
      <c r="AE36" s="20"/>
      <c r="AF36" s="20"/>
      <c r="AG36" s="20"/>
      <c r="AH36" s="20"/>
    </row>
    <row r="37" spans="1:34" ht="14.45" customHeight="1" x14ac:dyDescent="0.25">
      <c r="A37" s="171">
        <v>530337</v>
      </c>
      <c r="B37" s="86" t="s">
        <v>125</v>
      </c>
      <c r="C37" s="81" t="s">
        <v>89</v>
      </c>
      <c r="D37" s="28">
        <v>35.020000000000003</v>
      </c>
      <c r="E37" s="7">
        <v>9000</v>
      </c>
      <c r="F37" s="26">
        <f t="shared" si="0"/>
        <v>315180</v>
      </c>
      <c r="G37" s="26">
        <f t="shared" si="4"/>
        <v>521105.90678249201</v>
      </c>
      <c r="H37" s="20">
        <v>85326</v>
      </c>
      <c r="I37" s="27">
        <v>77657.122000001167</v>
      </c>
      <c r="J37" s="25">
        <f t="shared" si="1"/>
        <v>6.3945996418265727</v>
      </c>
      <c r="K37" s="171">
        <v>440003</v>
      </c>
      <c r="L37" s="20">
        <v>234529.25999999998</v>
      </c>
      <c r="M37" s="1">
        <v>32</v>
      </c>
      <c r="N37" s="23"/>
      <c r="O37" s="23">
        <f t="shared" si="10"/>
        <v>234529.25999999998</v>
      </c>
      <c r="P37" s="23"/>
      <c r="Q37" s="23">
        <f t="shared" si="3"/>
        <v>0</v>
      </c>
      <c r="R37" s="173">
        <v>530337</v>
      </c>
      <c r="S37" s="22">
        <f t="shared" si="5"/>
        <v>79353.179999999993</v>
      </c>
      <c r="T37" s="22">
        <f t="shared" si="6"/>
        <v>1587.0636</v>
      </c>
      <c r="U37" s="60">
        <f t="shared" si="7"/>
        <v>80940.243599999987</v>
      </c>
      <c r="X37" s="20"/>
      <c r="Y37" s="20"/>
      <c r="Z37" s="20"/>
      <c r="AA37" s="21"/>
      <c r="AB37" s="20"/>
      <c r="AC37" s="20"/>
      <c r="AD37" s="20"/>
      <c r="AE37" s="20"/>
      <c r="AF37" s="20"/>
      <c r="AG37" s="20"/>
      <c r="AH37" s="20"/>
    </row>
    <row r="38" spans="1:34" ht="14.45" customHeight="1" x14ac:dyDescent="0.25">
      <c r="A38" s="171">
        <v>530340</v>
      </c>
      <c r="B38" s="86" t="s">
        <v>126</v>
      </c>
      <c r="C38" s="81" t="s">
        <v>89</v>
      </c>
      <c r="D38" s="28">
        <v>35.020000000000003</v>
      </c>
      <c r="E38" s="7">
        <v>17600</v>
      </c>
      <c r="F38" s="26">
        <f t="shared" si="0"/>
        <v>616352</v>
      </c>
      <c r="G38" s="26">
        <f t="shared" si="4"/>
        <v>1019051.5510413178</v>
      </c>
      <c r="H38" s="20">
        <v>217709</v>
      </c>
      <c r="I38" s="27">
        <v>221582.70800000371</v>
      </c>
      <c r="J38" s="25">
        <f t="shared" si="1"/>
        <v>4.6395209947432434</v>
      </c>
      <c r="K38" s="171">
        <v>530335</v>
      </c>
      <c r="L38" s="20">
        <v>243011.78999999998</v>
      </c>
      <c r="M38" s="1">
        <v>33</v>
      </c>
      <c r="N38" s="23"/>
      <c r="O38" s="23">
        <f t="shared" si="10"/>
        <v>243011.78999999998</v>
      </c>
      <c r="P38" s="23"/>
      <c r="Q38" s="23">
        <f t="shared" si="3"/>
        <v>0</v>
      </c>
      <c r="R38" s="173">
        <v>530340</v>
      </c>
      <c r="S38" s="22">
        <f t="shared" si="5"/>
        <v>202469.37</v>
      </c>
      <c r="T38" s="22">
        <f t="shared" si="6"/>
        <v>4049.3874000000001</v>
      </c>
      <c r="U38" s="60">
        <f t="shared" si="7"/>
        <v>206518.7574</v>
      </c>
      <c r="X38" s="20"/>
      <c r="Y38" s="20"/>
      <c r="Z38" s="20"/>
      <c r="AA38" s="21"/>
      <c r="AB38" s="20"/>
      <c r="AC38" s="20"/>
      <c r="AD38" s="20"/>
      <c r="AE38" s="20"/>
      <c r="AF38" s="20"/>
      <c r="AG38" s="20"/>
      <c r="AH38" s="20"/>
    </row>
    <row r="39" spans="1:34" ht="14.45" customHeight="1" x14ac:dyDescent="0.25">
      <c r="A39" s="171">
        <v>530342</v>
      </c>
      <c r="B39" s="86" t="s">
        <v>127</v>
      </c>
      <c r="C39" s="81" t="s">
        <v>89</v>
      </c>
      <c r="D39" s="28">
        <v>35.020000000000003</v>
      </c>
      <c r="E39" s="7">
        <v>12000</v>
      </c>
      <c r="F39" s="26">
        <f t="shared" si="0"/>
        <v>420240.00000000006</v>
      </c>
      <c r="G39" s="26">
        <f t="shared" si="4"/>
        <v>694807.87570998934</v>
      </c>
      <c r="H39" s="20">
        <v>241602</v>
      </c>
      <c r="I39" s="27">
        <v>239530.30800000089</v>
      </c>
      <c r="J39" s="25">
        <f t="shared" si="1"/>
        <v>2.8882195776800259</v>
      </c>
      <c r="K39" s="171">
        <v>460090</v>
      </c>
      <c r="L39" s="20">
        <v>141338.13941999865</v>
      </c>
      <c r="M39" s="1">
        <v>34</v>
      </c>
      <c r="N39" s="23"/>
      <c r="O39" s="23">
        <v>72501.210000000006</v>
      </c>
      <c r="P39" s="23">
        <f>+L39-O39</f>
        <v>68836.929419998647</v>
      </c>
      <c r="Q39" s="23">
        <f t="shared" si="3"/>
        <v>-1376.738588399973</v>
      </c>
      <c r="R39" s="173">
        <v>530342</v>
      </c>
      <c r="S39" s="22">
        <f t="shared" si="5"/>
        <v>224689.86</v>
      </c>
      <c r="T39" s="22">
        <f t="shared" si="6"/>
        <v>-4493.7972</v>
      </c>
      <c r="U39" s="60">
        <f t="shared" si="7"/>
        <v>220196.06279999999</v>
      </c>
      <c r="X39" s="20"/>
      <c r="Y39" s="20"/>
      <c r="Z39" s="20"/>
      <c r="AA39" s="21"/>
      <c r="AB39" s="20"/>
      <c r="AC39" s="20"/>
      <c r="AD39" s="20"/>
      <c r="AE39" s="20"/>
      <c r="AF39" s="20"/>
      <c r="AG39" s="20"/>
      <c r="AH39" s="20"/>
    </row>
    <row r="40" spans="1:34" ht="14.45" customHeight="1" x14ac:dyDescent="0.25">
      <c r="A40" s="171">
        <v>530344</v>
      </c>
      <c r="B40" s="86" t="s">
        <v>128</v>
      </c>
      <c r="C40" s="81" t="s">
        <v>89</v>
      </c>
      <c r="D40" s="28">
        <v>35.020000000000003</v>
      </c>
      <c r="E40" s="7">
        <v>28000</v>
      </c>
      <c r="F40" s="26">
        <f t="shared" si="0"/>
        <v>980560.00000000012</v>
      </c>
      <c r="G40" s="26">
        <f t="shared" si="4"/>
        <v>1621218.376656642</v>
      </c>
      <c r="H40" s="20">
        <v>296691</v>
      </c>
      <c r="I40" s="27">
        <v>296967.93800000014</v>
      </c>
      <c r="J40" s="25">
        <f t="shared" si="1"/>
        <v>5.4617837713971777</v>
      </c>
      <c r="K40" s="171">
        <v>530342</v>
      </c>
      <c r="L40" s="20">
        <v>224689.86</v>
      </c>
      <c r="M40" s="1">
        <v>35</v>
      </c>
      <c r="N40" s="23"/>
      <c r="O40" s="23"/>
      <c r="P40" s="23">
        <f>+L40</f>
        <v>224689.86</v>
      </c>
      <c r="Q40" s="23">
        <f t="shared" si="3"/>
        <v>-4493.7972</v>
      </c>
      <c r="R40" s="173">
        <v>530344</v>
      </c>
      <c r="S40" s="22">
        <f t="shared" si="5"/>
        <v>275922.63</v>
      </c>
      <c r="T40" s="22">
        <f t="shared" si="6"/>
        <v>5518.4526000000005</v>
      </c>
      <c r="U40" s="60">
        <f t="shared" si="7"/>
        <v>281441.08260000002</v>
      </c>
      <c r="X40" s="20"/>
      <c r="Y40" s="20"/>
      <c r="Z40" s="20"/>
      <c r="AA40" s="21"/>
      <c r="AB40" s="20"/>
      <c r="AC40" s="20"/>
      <c r="AD40" s="20"/>
      <c r="AE40" s="20"/>
      <c r="AF40" s="20"/>
      <c r="AG40" s="20"/>
      <c r="AH40" s="20"/>
    </row>
    <row r="41" spans="1:34" ht="14.45" customHeight="1" x14ac:dyDescent="0.25">
      <c r="A41" s="171">
        <v>530346</v>
      </c>
      <c r="B41" s="86" t="s">
        <v>129</v>
      </c>
      <c r="C41" s="81" t="s">
        <v>89</v>
      </c>
      <c r="D41" s="28">
        <v>35.020000000000003</v>
      </c>
      <c r="E41" s="7">
        <v>13000</v>
      </c>
      <c r="F41" s="26">
        <f t="shared" si="0"/>
        <v>455260.00000000006</v>
      </c>
      <c r="G41" s="26">
        <f t="shared" si="4"/>
        <v>752708.53201915522</v>
      </c>
      <c r="H41" s="20">
        <v>180487.77999999793</v>
      </c>
      <c r="I41" s="27">
        <v>180178.68100000019</v>
      </c>
      <c r="J41" s="25">
        <f t="shared" si="1"/>
        <v>4.1739868460858025</v>
      </c>
      <c r="K41" s="171">
        <v>530437</v>
      </c>
      <c r="L41" s="20">
        <v>335856.70133999368</v>
      </c>
      <c r="M41" s="1">
        <v>36</v>
      </c>
      <c r="N41" s="23"/>
      <c r="O41" s="23"/>
      <c r="P41" s="23">
        <f t="shared" ref="P41:P48" si="11">+L41</f>
        <v>335856.70133999368</v>
      </c>
      <c r="Q41" s="23">
        <f t="shared" si="3"/>
        <v>-6717.1340267998739</v>
      </c>
      <c r="R41" s="173">
        <v>530346</v>
      </c>
      <c r="S41" s="22">
        <f t="shared" si="5"/>
        <v>167853.63539999808</v>
      </c>
      <c r="T41" s="22">
        <f t="shared" si="6"/>
        <v>3357.0727079999615</v>
      </c>
      <c r="U41" s="60">
        <f t="shared" si="7"/>
        <v>171210.70810799804</v>
      </c>
      <c r="X41" s="20"/>
      <c r="Y41" s="20"/>
      <c r="Z41" s="20"/>
      <c r="AA41" s="21"/>
      <c r="AB41" s="20"/>
      <c r="AC41" s="20"/>
      <c r="AD41" s="20"/>
      <c r="AE41" s="20"/>
      <c r="AF41" s="20"/>
      <c r="AG41" s="20"/>
      <c r="AH41" s="20"/>
    </row>
    <row r="42" spans="1:34" ht="14.45" customHeight="1" x14ac:dyDescent="0.25">
      <c r="A42" s="171">
        <v>530349</v>
      </c>
      <c r="B42" s="86" t="s">
        <v>130</v>
      </c>
      <c r="C42" s="81" t="s">
        <v>89</v>
      </c>
      <c r="D42" s="28">
        <v>35.020000000000003</v>
      </c>
      <c r="E42" s="7">
        <v>22200</v>
      </c>
      <c r="F42" s="26">
        <f t="shared" si="0"/>
        <v>777444.00000000012</v>
      </c>
      <c r="G42" s="26">
        <f t="shared" si="4"/>
        <v>1285394.5700634804</v>
      </c>
      <c r="H42" s="20">
        <v>390808</v>
      </c>
      <c r="I42" s="27">
        <v>389726.74099999404</v>
      </c>
      <c r="J42" s="25">
        <f t="shared" si="1"/>
        <v>3.2936255173387345</v>
      </c>
      <c r="K42" s="171">
        <v>520309</v>
      </c>
      <c r="L42" s="20">
        <v>496336.81127997121</v>
      </c>
      <c r="M42" s="1">
        <v>37</v>
      </c>
      <c r="N42" s="23"/>
      <c r="O42" s="23"/>
      <c r="P42" s="23">
        <f t="shared" si="11"/>
        <v>496336.81127997121</v>
      </c>
      <c r="Q42" s="23">
        <f t="shared" si="3"/>
        <v>-9926.7362255994249</v>
      </c>
      <c r="R42" s="173">
        <v>530349</v>
      </c>
      <c r="S42" s="22">
        <f t="shared" si="5"/>
        <v>363451.44</v>
      </c>
      <c r="T42" s="22">
        <f t="shared" si="6"/>
        <v>0</v>
      </c>
      <c r="U42" s="60">
        <f t="shared" si="7"/>
        <v>363451.44</v>
      </c>
      <c r="X42" s="20"/>
      <c r="Y42" s="20"/>
      <c r="Z42" s="20"/>
      <c r="AA42" s="21"/>
      <c r="AB42" s="20"/>
      <c r="AC42" s="20"/>
      <c r="AD42" s="20"/>
      <c r="AE42" s="20"/>
      <c r="AF42" s="20"/>
      <c r="AG42" s="20"/>
      <c r="AH42" s="20"/>
    </row>
    <row r="43" spans="1:34" ht="14.45" customHeight="1" x14ac:dyDescent="0.25">
      <c r="A43" s="171">
        <v>530435</v>
      </c>
      <c r="B43" s="86" t="s">
        <v>131</v>
      </c>
      <c r="C43" s="81" t="s">
        <v>89</v>
      </c>
      <c r="D43" s="28">
        <v>35.020000000000003</v>
      </c>
      <c r="E43" s="7">
        <v>26200</v>
      </c>
      <c r="F43" s="26">
        <f t="shared" si="0"/>
        <v>917524.00000000012</v>
      </c>
      <c r="G43" s="26">
        <f t="shared" si="4"/>
        <v>1516997.1953001434</v>
      </c>
      <c r="H43" s="20">
        <v>422367</v>
      </c>
      <c r="I43" s="27">
        <v>464550.35399998655</v>
      </c>
      <c r="J43" s="25">
        <f t="shared" si="1"/>
        <v>3.4208310130780606</v>
      </c>
      <c r="K43" s="171">
        <v>470124</v>
      </c>
      <c r="L43" s="20">
        <v>405688.14888000529</v>
      </c>
      <c r="M43" s="1">
        <v>38</v>
      </c>
      <c r="N43" s="23"/>
      <c r="O43" s="23"/>
      <c r="P43" s="23">
        <f t="shared" si="11"/>
        <v>405688.14888000529</v>
      </c>
      <c r="Q43" s="23">
        <f t="shared" si="3"/>
        <v>-8113.7629776001058</v>
      </c>
      <c r="R43" s="173">
        <v>530435</v>
      </c>
      <c r="S43" s="22">
        <f t="shared" si="5"/>
        <v>392801.31</v>
      </c>
      <c r="T43" s="22">
        <f t="shared" si="6"/>
        <v>0</v>
      </c>
      <c r="U43" s="60">
        <f t="shared" si="7"/>
        <v>392801.31</v>
      </c>
      <c r="X43" s="20"/>
      <c r="Y43" s="20"/>
      <c r="Z43" s="20"/>
      <c r="AA43" s="21"/>
      <c r="AB43" s="20"/>
      <c r="AC43" s="20"/>
      <c r="AD43" s="20"/>
      <c r="AE43" s="20"/>
      <c r="AF43" s="20"/>
      <c r="AG43" s="20"/>
      <c r="AH43" s="20"/>
    </row>
    <row r="44" spans="1:34" ht="14.45" customHeight="1" x14ac:dyDescent="0.25">
      <c r="A44" s="171">
        <v>530437</v>
      </c>
      <c r="B44" s="86" t="s">
        <v>132</v>
      </c>
      <c r="C44" s="81" t="s">
        <v>89</v>
      </c>
      <c r="D44" s="28">
        <v>35.020000000000003</v>
      </c>
      <c r="E44" s="7">
        <v>18200</v>
      </c>
      <c r="F44" s="26">
        <f t="shared" si="0"/>
        <v>637364</v>
      </c>
      <c r="G44" s="26">
        <f t="shared" si="4"/>
        <v>1053791.9448268171</v>
      </c>
      <c r="H44" s="20">
        <v>361136.2379999932</v>
      </c>
      <c r="I44" s="27">
        <v>377513.4999999915</v>
      </c>
      <c r="J44" s="25">
        <f t="shared" si="1"/>
        <v>2.8532926788280779</v>
      </c>
      <c r="K44" s="171">
        <v>500265</v>
      </c>
      <c r="L44" s="20">
        <v>518041.33541996771</v>
      </c>
      <c r="M44" s="1">
        <v>39</v>
      </c>
      <c r="N44" s="23"/>
      <c r="O44" s="23"/>
      <c r="P44" s="23">
        <f t="shared" si="11"/>
        <v>518041.33541996771</v>
      </c>
      <c r="Q44" s="23">
        <f t="shared" si="3"/>
        <v>-10360.826708399354</v>
      </c>
      <c r="R44" s="173">
        <v>530437</v>
      </c>
      <c r="S44" s="22">
        <f t="shared" si="5"/>
        <v>335856.70133999368</v>
      </c>
      <c r="T44" s="22">
        <f t="shared" si="6"/>
        <v>-6717.1340267998739</v>
      </c>
      <c r="U44" s="60">
        <f t="shared" si="7"/>
        <v>329139.56731319381</v>
      </c>
      <c r="X44" s="20"/>
      <c r="Y44" s="20"/>
      <c r="Z44" s="20"/>
      <c r="AA44" s="21"/>
      <c r="AB44" s="20"/>
      <c r="AC44" s="20"/>
      <c r="AD44" s="20"/>
      <c r="AE44" s="20"/>
      <c r="AF44" s="20"/>
      <c r="AG44" s="20"/>
      <c r="AH44" s="20"/>
    </row>
    <row r="45" spans="1:34" ht="14.45" customHeight="1" x14ac:dyDescent="0.25">
      <c r="A45" s="171">
        <v>530446</v>
      </c>
      <c r="B45" s="86" t="s">
        <v>133</v>
      </c>
      <c r="C45" s="81" t="s">
        <v>89</v>
      </c>
      <c r="D45" s="28">
        <v>35.020000000000003</v>
      </c>
      <c r="E45" s="7">
        <v>9200</v>
      </c>
      <c r="F45" s="26">
        <f t="shared" si="0"/>
        <v>322184</v>
      </c>
      <c r="G45" s="26">
        <f t="shared" si="4"/>
        <v>532686.03804432519</v>
      </c>
      <c r="H45" s="20">
        <v>159096</v>
      </c>
      <c r="I45" s="27">
        <v>169251.02300000147</v>
      </c>
      <c r="J45" s="25">
        <f t="shared" si="1"/>
        <v>3.2446527650979973</v>
      </c>
      <c r="K45" s="171">
        <v>510247</v>
      </c>
      <c r="L45" s="20">
        <v>438467.397599997</v>
      </c>
      <c r="M45" s="1">
        <v>40</v>
      </c>
      <c r="N45" s="23"/>
      <c r="O45" s="23"/>
      <c r="P45" s="23">
        <f t="shared" si="11"/>
        <v>438467.397599997</v>
      </c>
      <c r="Q45" s="23">
        <f t="shared" si="3"/>
        <v>-8769.3479519999401</v>
      </c>
      <c r="R45" s="173">
        <v>530446</v>
      </c>
      <c r="S45" s="22">
        <f t="shared" si="5"/>
        <v>147959.28</v>
      </c>
      <c r="T45" s="22">
        <f t="shared" si="6"/>
        <v>0</v>
      </c>
      <c r="U45" s="60">
        <f t="shared" si="7"/>
        <v>147959.28</v>
      </c>
      <c r="X45" s="20"/>
      <c r="Y45" s="20"/>
      <c r="Z45" s="20"/>
      <c r="AA45" s="21"/>
      <c r="AB45" s="20"/>
      <c r="AC45" s="20"/>
      <c r="AD45" s="20"/>
      <c r="AE45" s="20"/>
      <c r="AF45" s="20"/>
      <c r="AG45" s="20"/>
      <c r="AH45" s="20"/>
    </row>
    <row r="46" spans="1:34" ht="14.45" customHeight="1" x14ac:dyDescent="0.25">
      <c r="A46" s="171" t="s">
        <v>134</v>
      </c>
      <c r="B46" s="85" t="s">
        <v>135</v>
      </c>
      <c r="C46" s="81" t="s">
        <v>89</v>
      </c>
      <c r="D46" s="28">
        <v>35.020000000000003</v>
      </c>
      <c r="E46" s="26">
        <v>10856</v>
      </c>
      <c r="F46" s="26">
        <f t="shared" si="0"/>
        <v>380177.12000000005</v>
      </c>
      <c r="G46" s="26">
        <f t="shared" si="4"/>
        <v>628569.52489230374</v>
      </c>
      <c r="H46" s="20">
        <v>151501.97699999923</v>
      </c>
      <c r="I46" s="27">
        <v>148215.14800000275</v>
      </c>
      <c r="J46" s="25">
        <f t="shared" si="1"/>
        <v>4.1944184863797798</v>
      </c>
      <c r="K46" s="171">
        <v>450046</v>
      </c>
      <c r="L46" s="20">
        <v>190474.22999999998</v>
      </c>
      <c r="M46" s="1">
        <v>41</v>
      </c>
      <c r="N46" s="23"/>
      <c r="O46" s="23"/>
      <c r="P46" s="23">
        <f t="shared" si="11"/>
        <v>190474.22999999998</v>
      </c>
      <c r="Q46" s="23">
        <f t="shared" si="3"/>
        <v>-3809.4845999999998</v>
      </c>
      <c r="R46" s="173" t="s">
        <v>134</v>
      </c>
      <c r="S46" s="22">
        <f t="shared" si="5"/>
        <v>140896.83860999928</v>
      </c>
      <c r="T46" s="22">
        <f t="shared" si="6"/>
        <v>2817.9367721999856</v>
      </c>
      <c r="U46" s="60">
        <f t="shared" si="7"/>
        <v>143714.77538219927</v>
      </c>
      <c r="X46" s="20"/>
      <c r="Y46" s="20"/>
      <c r="Z46" s="20"/>
      <c r="AA46" s="21"/>
      <c r="AB46" s="20"/>
      <c r="AC46" s="20"/>
      <c r="AD46" s="20"/>
      <c r="AE46" s="20"/>
      <c r="AF46" s="20"/>
      <c r="AG46" s="20"/>
      <c r="AH46" s="20"/>
    </row>
    <row r="47" spans="1:34" ht="14.45" customHeight="1" x14ac:dyDescent="0.25">
      <c r="A47" s="171" t="s">
        <v>136</v>
      </c>
      <c r="B47" s="86" t="s">
        <v>137</v>
      </c>
      <c r="C47" s="81" t="s">
        <v>89</v>
      </c>
      <c r="D47" s="28">
        <v>35.020000000000003</v>
      </c>
      <c r="E47" s="7">
        <v>24000</v>
      </c>
      <c r="F47" s="26">
        <f t="shared" si="0"/>
        <v>840480.00000000012</v>
      </c>
      <c r="G47" s="26">
        <f t="shared" si="4"/>
        <v>1389615.7514199787</v>
      </c>
      <c r="H47" s="20">
        <v>450252</v>
      </c>
      <c r="I47" s="27">
        <v>453953.16899997881</v>
      </c>
      <c r="J47" s="25">
        <f t="shared" si="1"/>
        <v>3.0736735401697559</v>
      </c>
      <c r="K47" s="171">
        <v>470129</v>
      </c>
      <c r="L47" s="20">
        <v>510544.88999999996</v>
      </c>
      <c r="M47" s="1">
        <v>42</v>
      </c>
      <c r="N47" s="23"/>
      <c r="O47" s="23"/>
      <c r="P47" s="23">
        <f t="shared" si="11"/>
        <v>510544.88999999996</v>
      </c>
      <c r="Q47" s="23">
        <f t="shared" si="3"/>
        <v>-10210.897799999999</v>
      </c>
      <c r="R47" s="173" t="s">
        <v>136</v>
      </c>
      <c r="S47" s="22">
        <f t="shared" si="5"/>
        <v>418734.36</v>
      </c>
      <c r="T47" s="22">
        <f t="shared" si="6"/>
        <v>0</v>
      </c>
      <c r="U47" s="60">
        <f t="shared" si="7"/>
        <v>418734.36</v>
      </c>
      <c r="X47" s="20"/>
      <c r="Y47" s="20"/>
      <c r="Z47" s="20"/>
      <c r="AA47" s="21"/>
      <c r="AB47" s="20"/>
      <c r="AC47" s="20"/>
      <c r="AD47" s="20"/>
      <c r="AE47" s="20"/>
      <c r="AF47" s="20"/>
      <c r="AG47" s="20"/>
      <c r="AH47" s="20"/>
    </row>
    <row r="48" spans="1:34" ht="14.45" customHeight="1" x14ac:dyDescent="0.25">
      <c r="A48" s="171" t="s">
        <v>138</v>
      </c>
      <c r="B48" s="86" t="s">
        <v>139</v>
      </c>
      <c r="C48" s="81" t="s">
        <v>89</v>
      </c>
      <c r="D48" s="28">
        <v>35.020000000000003</v>
      </c>
      <c r="E48" s="7">
        <v>9200</v>
      </c>
      <c r="F48" s="26">
        <f t="shared" si="0"/>
        <v>322184</v>
      </c>
      <c r="G48" s="26">
        <f t="shared" si="4"/>
        <v>532686.03804432519</v>
      </c>
      <c r="H48" s="20">
        <v>60584</v>
      </c>
      <c r="I48" s="27">
        <v>48643.11299999999</v>
      </c>
      <c r="J48" s="25">
        <f t="shared" si="1"/>
        <v>9.7537328125540643</v>
      </c>
      <c r="K48" s="171">
        <v>510299</v>
      </c>
      <c r="L48" s="20">
        <v>255766.74</v>
      </c>
      <c r="M48" s="1">
        <v>43</v>
      </c>
      <c r="N48" s="23"/>
      <c r="O48" s="23"/>
      <c r="P48" s="23">
        <f t="shared" si="11"/>
        <v>255766.74</v>
      </c>
      <c r="Q48" s="23">
        <f t="shared" si="3"/>
        <v>-5115.3347999999996</v>
      </c>
      <c r="R48" s="173" t="s">
        <v>138</v>
      </c>
      <c r="S48" s="22">
        <f>+VLOOKUP(R48,$K$6:$L$48,2,0)</f>
        <v>56343.119999999995</v>
      </c>
      <c r="T48" s="22">
        <f t="shared" si="6"/>
        <v>1126.8624</v>
      </c>
      <c r="U48" s="60">
        <f t="shared" si="7"/>
        <v>57469.982399999994</v>
      </c>
      <c r="X48" s="20"/>
      <c r="Y48" s="20"/>
      <c r="Z48" s="20"/>
      <c r="AA48" s="21"/>
      <c r="AB48" s="20"/>
      <c r="AC48" s="20"/>
      <c r="AD48" s="20"/>
      <c r="AE48" s="20"/>
      <c r="AF48" s="20"/>
      <c r="AG48" s="20"/>
      <c r="AH48" s="20"/>
    </row>
    <row r="49" spans="1:34" ht="14.45" customHeight="1" x14ac:dyDescent="0.25">
      <c r="B49" s="19" t="s">
        <v>5</v>
      </c>
      <c r="D49" s="18"/>
      <c r="E49" s="15">
        <f>SUM(E6:E18)</f>
        <v>178480</v>
      </c>
      <c r="F49" s="15">
        <f>SUM(F6:F18)</f>
        <v>6250369.6000000015</v>
      </c>
      <c r="G49" s="15">
        <v>10334109.13805991</v>
      </c>
      <c r="H49" s="15">
        <f>SUM(H6:H48)</f>
        <v>11089478.341999907</v>
      </c>
      <c r="I49" s="27">
        <f>SUM(I6:I48)</f>
        <v>11315994.572999723</v>
      </c>
      <c r="J49" s="56">
        <f t="shared" si="1"/>
        <v>0.92246293370059673</v>
      </c>
      <c r="K49" s="17"/>
      <c r="L49" s="17">
        <f>SUM(L6:L48)</f>
        <v>10334109.138059916</v>
      </c>
      <c r="M49" s="17"/>
      <c r="N49" s="17">
        <f>SUM(N6:N48)</f>
        <v>3444703.0475499891</v>
      </c>
      <c r="O49" s="17">
        <f>SUM(O6:O48)</f>
        <v>3444703.0465699895</v>
      </c>
      <c r="P49" s="17">
        <f>SUM(P39:P48)</f>
        <v>3444703.0439399341</v>
      </c>
      <c r="Q49" s="17">
        <f>SUM(Q6:Q18)</f>
        <v>32938.252159199852</v>
      </c>
      <c r="R49" s="16"/>
      <c r="S49" s="16">
        <f>SUM(S6:S48)</f>
        <v>10334109.13805991</v>
      </c>
      <c r="T49" s="16">
        <f>SUM(T6:T48)</f>
        <v>7.2201114107883768E-5</v>
      </c>
      <c r="U49" s="95">
        <f>SUM(U6:U48)</f>
        <v>10334109.138132114</v>
      </c>
      <c r="X49" s="15">
        <f>SUM(X6:X18)</f>
        <v>156535</v>
      </c>
      <c r="Y49" s="15">
        <f>SUM(Y6:Y18)</f>
        <v>5718592.2300000004</v>
      </c>
      <c r="Z49" s="15">
        <f>SUM(Z6:Z18)</f>
        <v>4987109.6099999994</v>
      </c>
      <c r="AA49" s="15"/>
      <c r="AB49" s="15">
        <f t="shared" ref="AB49:AH49" si="12">SUM(AB6:AB18)</f>
        <v>312.90879999999999</v>
      </c>
      <c r="AC49" s="15">
        <f t="shared" si="12"/>
        <v>5359.9296000000004</v>
      </c>
      <c r="AD49" s="15">
        <f t="shared" si="12"/>
        <v>0</v>
      </c>
      <c r="AE49" s="15">
        <f t="shared" si="12"/>
        <v>5787.22</v>
      </c>
      <c r="AF49" s="15">
        <f t="shared" si="12"/>
        <v>4834821.0303999996</v>
      </c>
      <c r="AG49" s="15">
        <f t="shared" si="12"/>
        <v>129316.77999999988</v>
      </c>
      <c r="AH49" s="15">
        <f t="shared" si="12"/>
        <v>11511.740000000009</v>
      </c>
    </row>
    <row r="50" spans="1:34" ht="16.899999999999999" customHeight="1" x14ac:dyDescent="0.25">
      <c r="A50" s="80" t="s">
        <v>88</v>
      </c>
      <c r="K50" s="14" t="s">
        <v>4</v>
      </c>
      <c r="L50" s="13">
        <f>L49/3</f>
        <v>3444703.0460199718</v>
      </c>
      <c r="M50" s="12"/>
      <c r="N50" s="94">
        <f>$L50-N49</f>
        <v>-1.5300172381103039E-3</v>
      </c>
      <c r="O50" s="94">
        <f>$L50-O49</f>
        <v>-5.5001769214868546E-4</v>
      </c>
      <c r="P50" s="11">
        <f>$L50-P49</f>
        <v>2.0800377242267132E-3</v>
      </c>
    </row>
    <row r="51" spans="1:34" x14ac:dyDescent="0.25">
      <c r="A51" s="80" t="s">
        <v>83</v>
      </c>
    </row>
    <row r="54" spans="1:34" ht="18.75" x14ac:dyDescent="0.3">
      <c r="E54" s="110" t="s">
        <v>50</v>
      </c>
      <c r="F54" s="110"/>
      <c r="G54" s="110"/>
      <c r="H54" s="110"/>
    </row>
    <row r="55" spans="1:34" ht="34.5" x14ac:dyDescent="0.25">
      <c r="E55" s="9" t="s">
        <v>48</v>
      </c>
      <c r="F55" s="8" t="s">
        <v>2</v>
      </c>
      <c r="G55" s="55" t="s">
        <v>1</v>
      </c>
      <c r="H55" s="8" t="s">
        <v>0</v>
      </c>
    </row>
    <row r="56" spans="1:34" x14ac:dyDescent="0.25">
      <c r="E56" s="25">
        <v>42.466372073779425</v>
      </c>
      <c r="F56" s="171">
        <v>480212</v>
      </c>
      <c r="G56" s="20">
        <v>13269.24</v>
      </c>
      <c r="H56" s="1">
        <v>1</v>
      </c>
    </row>
    <row r="57" spans="1:34" x14ac:dyDescent="0.25">
      <c r="E57" s="25">
        <v>12.997513111401137</v>
      </c>
      <c r="F57" s="171">
        <v>440076</v>
      </c>
      <c r="G57" s="20">
        <v>36601.934669999995</v>
      </c>
      <c r="H57" s="1">
        <v>2</v>
      </c>
    </row>
    <row r="58" spans="1:34" x14ac:dyDescent="0.25">
      <c r="E58" s="25">
        <v>11.80051206927704</v>
      </c>
      <c r="F58" s="171">
        <v>470125</v>
      </c>
      <c r="G58" s="20">
        <v>29574.929999999997</v>
      </c>
      <c r="H58" s="1">
        <v>3</v>
      </c>
    </row>
    <row r="59" spans="1:34" x14ac:dyDescent="0.25">
      <c r="E59" s="25">
        <v>9.7537328125540643</v>
      </c>
      <c r="F59" s="171" t="s">
        <v>138</v>
      </c>
      <c r="G59" s="20">
        <v>56343.119999999995</v>
      </c>
      <c r="H59" s="1">
        <v>4</v>
      </c>
    </row>
    <row r="60" spans="1:34" x14ac:dyDescent="0.25">
      <c r="E60" s="25">
        <v>6.5150417545096593</v>
      </c>
      <c r="F60" s="171">
        <v>490194</v>
      </c>
      <c r="G60" s="20">
        <v>161855.34</v>
      </c>
      <c r="H60" s="1">
        <v>5</v>
      </c>
    </row>
    <row r="61" spans="1:34" x14ac:dyDescent="0.25">
      <c r="E61" s="25">
        <v>6.3945996418265727</v>
      </c>
      <c r="F61" s="171">
        <v>530337</v>
      </c>
      <c r="G61" s="20">
        <v>79353.179999999993</v>
      </c>
      <c r="H61" s="1">
        <v>6</v>
      </c>
    </row>
    <row r="62" spans="1:34" x14ac:dyDescent="0.25">
      <c r="E62" s="25">
        <v>6.2411340287394399</v>
      </c>
      <c r="F62" s="171">
        <v>450060</v>
      </c>
      <c r="G62" s="20">
        <v>97078.855380001391</v>
      </c>
      <c r="H62" s="1">
        <v>7</v>
      </c>
    </row>
    <row r="63" spans="1:34" x14ac:dyDescent="0.25">
      <c r="E63" s="25">
        <v>5.4679811225502926</v>
      </c>
      <c r="F63" s="171">
        <v>530336</v>
      </c>
      <c r="G63" s="20">
        <v>218292.38999999998</v>
      </c>
      <c r="H63" s="1">
        <v>8</v>
      </c>
    </row>
    <row r="64" spans="1:34" x14ac:dyDescent="0.25">
      <c r="E64" s="25">
        <v>5.4617837713971777</v>
      </c>
      <c r="F64" s="171">
        <v>530344</v>
      </c>
      <c r="G64" s="20">
        <v>275922.63</v>
      </c>
      <c r="H64" s="1">
        <v>9</v>
      </c>
    </row>
    <row r="65" spans="5:8" x14ac:dyDescent="0.25">
      <c r="E65" s="25">
        <v>5.4423836876576877</v>
      </c>
      <c r="F65" s="171">
        <v>490206</v>
      </c>
      <c r="G65" s="20">
        <v>115731.06</v>
      </c>
      <c r="H65" s="1">
        <v>10</v>
      </c>
    </row>
    <row r="66" spans="5:8" x14ac:dyDescent="0.25">
      <c r="E66" s="25">
        <v>5.4290667394338872</v>
      </c>
      <c r="F66" s="171">
        <v>490195</v>
      </c>
      <c r="G66" s="20">
        <v>112343.99999999999</v>
      </c>
      <c r="H66" s="1">
        <v>11</v>
      </c>
    </row>
    <row r="67" spans="5:8" x14ac:dyDescent="0.25">
      <c r="E67" s="25">
        <v>5.3382851614779874</v>
      </c>
      <c r="F67" s="171">
        <v>470127</v>
      </c>
      <c r="G67" s="20">
        <v>143193.03</v>
      </c>
      <c r="H67" s="1">
        <v>12</v>
      </c>
    </row>
    <row r="68" spans="5:8" x14ac:dyDescent="0.25">
      <c r="E68" s="25">
        <v>4.9695109221393183</v>
      </c>
      <c r="F68" s="171">
        <v>500228</v>
      </c>
      <c r="G68" s="20">
        <v>307352.89790999104</v>
      </c>
      <c r="H68" s="1">
        <v>13</v>
      </c>
    </row>
    <row r="69" spans="5:8" x14ac:dyDescent="0.25">
      <c r="E69" s="25">
        <v>4.6395209947432434</v>
      </c>
      <c r="F69" s="171">
        <v>530340</v>
      </c>
      <c r="G69" s="20">
        <v>202469.37</v>
      </c>
      <c r="H69" s="1">
        <v>14</v>
      </c>
    </row>
    <row r="70" spans="5:8" x14ac:dyDescent="0.25">
      <c r="E70" s="25">
        <v>4.3757585295509243</v>
      </c>
      <c r="F70" s="171">
        <v>440018</v>
      </c>
      <c r="G70" s="20">
        <v>69072</v>
      </c>
      <c r="H70" s="1">
        <v>15</v>
      </c>
    </row>
    <row r="71" spans="5:8" x14ac:dyDescent="0.25">
      <c r="E71" s="25">
        <v>4.3075622165364376</v>
      </c>
      <c r="F71" s="171">
        <v>460092</v>
      </c>
      <c r="G71" s="20">
        <v>87414.42</v>
      </c>
      <c r="H71" s="1">
        <v>16</v>
      </c>
    </row>
    <row r="72" spans="5:8" x14ac:dyDescent="0.25">
      <c r="E72" s="25">
        <v>4.1944184863797798</v>
      </c>
      <c r="F72" s="171" t="s">
        <v>134</v>
      </c>
      <c r="G72" s="20">
        <v>140896.83860999928</v>
      </c>
      <c r="H72" s="1">
        <v>17</v>
      </c>
    </row>
    <row r="73" spans="5:8" x14ac:dyDescent="0.25">
      <c r="E73" s="25">
        <v>4.1739868460858025</v>
      </c>
      <c r="F73" s="171">
        <v>530346</v>
      </c>
      <c r="G73" s="20">
        <v>167853.63539999808</v>
      </c>
      <c r="H73" s="1">
        <v>18</v>
      </c>
    </row>
    <row r="74" spans="5:8" x14ac:dyDescent="0.25">
      <c r="E74" s="25">
        <v>4.0704268373471884</v>
      </c>
      <c r="F74" s="177" t="s">
        <v>140</v>
      </c>
      <c r="G74" s="20">
        <v>238345.97999999998</v>
      </c>
      <c r="H74" s="1">
        <v>19</v>
      </c>
    </row>
    <row r="75" spans="5:8" x14ac:dyDescent="0.25">
      <c r="E75" s="25">
        <v>3.9120610149971631</v>
      </c>
      <c r="F75" s="171">
        <v>510249</v>
      </c>
      <c r="G75" s="20">
        <v>114675.23099999999</v>
      </c>
      <c r="H75" s="1">
        <v>20</v>
      </c>
    </row>
    <row r="76" spans="5:8" x14ac:dyDescent="0.25">
      <c r="E76" s="25">
        <v>3.8990693800526457</v>
      </c>
      <c r="F76" s="171">
        <v>520307</v>
      </c>
      <c r="G76" s="20">
        <v>426505.43999999994</v>
      </c>
      <c r="H76" s="1">
        <v>21</v>
      </c>
    </row>
    <row r="77" spans="5:8" x14ac:dyDescent="0.25">
      <c r="E77" s="25">
        <v>3.7394049054087275</v>
      </c>
      <c r="F77" s="175">
        <v>460120</v>
      </c>
      <c r="G77" s="20">
        <v>110310.37457999952</v>
      </c>
      <c r="H77" s="1">
        <v>22</v>
      </c>
    </row>
    <row r="78" spans="5:8" x14ac:dyDescent="0.25">
      <c r="E78" s="25">
        <v>3.7261724493069801</v>
      </c>
      <c r="F78" s="171">
        <v>460103</v>
      </c>
      <c r="G78" s="20">
        <v>272236.24205998989</v>
      </c>
      <c r="H78" s="1">
        <v>23</v>
      </c>
    </row>
    <row r="79" spans="5:8" x14ac:dyDescent="0.25">
      <c r="E79" s="25">
        <v>3.4676644613283489</v>
      </c>
      <c r="F79" s="171">
        <v>470128</v>
      </c>
      <c r="G79" s="20">
        <v>386594.5262700044</v>
      </c>
      <c r="H79" s="1">
        <v>24</v>
      </c>
    </row>
    <row r="80" spans="5:8" x14ac:dyDescent="0.25">
      <c r="E80" s="25">
        <v>3.4208310130780606</v>
      </c>
      <c r="F80" s="171">
        <v>530435</v>
      </c>
      <c r="G80" s="20">
        <v>392801.31</v>
      </c>
      <c r="H80" s="1">
        <v>25</v>
      </c>
    </row>
    <row r="81" spans="5:8" x14ac:dyDescent="0.25">
      <c r="E81" s="25">
        <v>3.3956453957547739</v>
      </c>
      <c r="F81" s="171">
        <v>450057</v>
      </c>
      <c r="G81" s="20">
        <v>195020.06999999998</v>
      </c>
      <c r="H81" s="1">
        <v>26</v>
      </c>
    </row>
    <row r="82" spans="5:8" x14ac:dyDescent="0.25">
      <c r="E82" s="25">
        <v>3.2962563261883777</v>
      </c>
      <c r="F82" s="171">
        <v>460139</v>
      </c>
      <c r="G82" s="20">
        <v>315049.47653999599</v>
      </c>
      <c r="H82" s="1">
        <v>27</v>
      </c>
    </row>
    <row r="83" spans="5:8" x14ac:dyDescent="0.25">
      <c r="E83" s="25">
        <v>3.2936255173387345</v>
      </c>
      <c r="F83" s="171">
        <v>530349</v>
      </c>
      <c r="G83" s="20">
        <v>363451.44</v>
      </c>
      <c r="H83" s="1">
        <v>28</v>
      </c>
    </row>
    <row r="84" spans="5:8" x14ac:dyDescent="0.25">
      <c r="E84" s="25">
        <v>3.2446527650979973</v>
      </c>
      <c r="F84" s="171">
        <v>530446</v>
      </c>
      <c r="G84" s="20">
        <v>147959.28</v>
      </c>
      <c r="H84" s="1">
        <v>29</v>
      </c>
    </row>
    <row r="85" spans="5:8" x14ac:dyDescent="0.25">
      <c r="E85" s="25">
        <v>3.113105229257946</v>
      </c>
      <c r="F85" s="171">
        <v>460133</v>
      </c>
      <c r="G85" s="20">
        <v>643061.23169999989</v>
      </c>
      <c r="H85" s="1">
        <v>30</v>
      </c>
    </row>
    <row r="86" spans="5:8" x14ac:dyDescent="0.25">
      <c r="E86" s="25">
        <v>3.0736735401697559</v>
      </c>
      <c r="F86" s="171" t="s">
        <v>136</v>
      </c>
      <c r="G86" s="20">
        <v>418734.36</v>
      </c>
      <c r="H86" s="1">
        <v>31</v>
      </c>
    </row>
    <row r="87" spans="5:8" x14ac:dyDescent="0.25">
      <c r="E87" s="25">
        <v>3.0709649132986008</v>
      </c>
      <c r="F87" s="171">
        <v>440003</v>
      </c>
      <c r="G87" s="20">
        <v>234529.25999999998</v>
      </c>
      <c r="H87" s="1">
        <v>32</v>
      </c>
    </row>
    <row r="88" spans="5:8" x14ac:dyDescent="0.25">
      <c r="E88" s="25">
        <v>3.0504308012431531</v>
      </c>
      <c r="F88" s="171">
        <v>530335</v>
      </c>
      <c r="G88" s="20">
        <v>243011.78999999998</v>
      </c>
      <c r="H88" s="1">
        <v>33</v>
      </c>
    </row>
    <row r="89" spans="5:8" x14ac:dyDescent="0.25">
      <c r="E89" s="25">
        <v>2.9991947702236539</v>
      </c>
      <c r="F89" s="171">
        <v>460090</v>
      </c>
      <c r="G89" s="20">
        <v>141338.13941999865</v>
      </c>
      <c r="H89" s="1">
        <v>34</v>
      </c>
    </row>
    <row r="90" spans="5:8" x14ac:dyDescent="0.25">
      <c r="E90" s="25">
        <v>2.8882195776800259</v>
      </c>
      <c r="F90" s="171">
        <v>530342</v>
      </c>
      <c r="G90" s="20">
        <v>224689.86</v>
      </c>
      <c r="H90" s="1">
        <v>35</v>
      </c>
    </row>
    <row r="91" spans="5:8" x14ac:dyDescent="0.25">
      <c r="E91" s="25">
        <v>2.8532926788280779</v>
      </c>
      <c r="F91" s="171">
        <v>530437</v>
      </c>
      <c r="G91" s="20">
        <v>335856.70133999368</v>
      </c>
      <c r="H91" s="1">
        <v>36</v>
      </c>
    </row>
    <row r="92" spans="5:8" x14ac:dyDescent="0.25">
      <c r="E92" s="25">
        <v>2.6121559886191568</v>
      </c>
      <c r="F92" s="171">
        <v>520309</v>
      </c>
      <c r="G92" s="20">
        <v>496336.81127997121</v>
      </c>
      <c r="H92" s="1">
        <v>37</v>
      </c>
    </row>
    <row r="93" spans="5:8" x14ac:dyDescent="0.25">
      <c r="E93" s="25">
        <v>2.5166445297656064</v>
      </c>
      <c r="F93" s="171">
        <v>470124</v>
      </c>
      <c r="G93" s="20">
        <v>405688.14888000529</v>
      </c>
      <c r="H93" s="1">
        <v>38</v>
      </c>
    </row>
    <row r="94" spans="5:8" x14ac:dyDescent="0.25">
      <c r="E94" s="25">
        <v>2.4265858510299334</v>
      </c>
      <c r="F94" s="171">
        <v>500265</v>
      </c>
      <c r="G94" s="20">
        <v>518041.33541996771</v>
      </c>
      <c r="H94" s="1">
        <v>39</v>
      </c>
    </row>
    <row r="95" spans="5:8" x14ac:dyDescent="0.25">
      <c r="E95" s="25">
        <v>2.4176545278234536</v>
      </c>
      <c r="F95" s="171">
        <v>510247</v>
      </c>
      <c r="G95" s="20">
        <v>438467.397599997</v>
      </c>
      <c r="H95" s="1">
        <v>40</v>
      </c>
    </row>
    <row r="96" spans="5:8" x14ac:dyDescent="0.25">
      <c r="E96" s="25">
        <v>2.3733861220421786</v>
      </c>
      <c r="F96" s="171">
        <v>450046</v>
      </c>
      <c r="G96" s="20">
        <v>190474.22999999998</v>
      </c>
      <c r="H96" s="1">
        <v>41</v>
      </c>
    </row>
    <row r="97" spans="5:8" x14ac:dyDescent="0.25">
      <c r="E97" s="25">
        <v>2.0234904642705618</v>
      </c>
      <c r="F97" s="171">
        <v>470129</v>
      </c>
      <c r="G97" s="20">
        <v>510544.88999999996</v>
      </c>
      <c r="H97" s="1">
        <v>42</v>
      </c>
    </row>
    <row r="98" spans="5:8" x14ac:dyDescent="0.25">
      <c r="E98" s="25">
        <v>1.8549401836827928</v>
      </c>
      <c r="F98" s="171">
        <v>510299</v>
      </c>
      <c r="G98" s="20">
        <v>255766.74</v>
      </c>
      <c r="H98" s="1">
        <v>43</v>
      </c>
    </row>
  </sheetData>
  <sheetProtection algorithmName="SHA-512" hashValue="KD0LodwUB6cQvLVVqDHVD30mOSFk4bTAg6T/82x2jdITVAbX3Sl7XyTR1Qbkz9buE55lFVk2+PImaRaDDV5now==" saltValue="GfFerq9v+TNwuvyRWWfJCQ==" spinCount="100000" sheet="1" objects="1" scenarios="1"/>
  <sortState ref="E56:H98">
    <sortCondition descending="1" ref="E56"/>
  </sortState>
  <mergeCells count="27">
    <mergeCell ref="AG4:AG5"/>
    <mergeCell ref="AH4:AH5"/>
    <mergeCell ref="Q3:Q5"/>
    <mergeCell ref="AB3:AE3"/>
    <mergeCell ref="AF3:AH3"/>
    <mergeCell ref="X4:Z4"/>
    <mergeCell ref="AB4:AB5"/>
    <mergeCell ref="R3:U4"/>
    <mergeCell ref="AC4:AC5"/>
    <mergeCell ref="AD4:AD5"/>
    <mergeCell ref="AE4:AE5"/>
    <mergeCell ref="AF4:AF5"/>
    <mergeCell ref="E54:H54"/>
    <mergeCell ref="K3:M3"/>
    <mergeCell ref="N3:P3"/>
    <mergeCell ref="C3:C5"/>
    <mergeCell ref="D3:D4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N4:P4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4" orientation="landscape" r:id="rId1"/>
  <headerFooter>
    <oddHeader>&amp;C&amp;"-,Grassetto"&amp;22INDICAZIONI OPERATIVE: Allegato CA_02</oddHeader>
    <oddFooter>&amp;Cpag. n.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L97"/>
  <sheetViews>
    <sheetView tabSelected="1" zoomScaleNormal="100" workbookViewId="0">
      <pane xSplit="2" ySplit="5" topLeftCell="C6" activePane="bottomRight" state="frozen"/>
      <selection activeCell="J10" sqref="J10"/>
      <selection pane="topRight" activeCell="J10" sqref="J10"/>
      <selection pane="bottomLeft" activeCell="J10" sqref="J10"/>
      <selection pane="bottomRight" activeCell="B18" sqref="B18"/>
    </sheetView>
  </sheetViews>
  <sheetFormatPr defaultColWidth="8.85546875" defaultRowHeight="15" x14ac:dyDescent="0.25"/>
  <cols>
    <col min="1" max="1" width="7.85546875" style="3" bestFit="1" customWidth="1"/>
    <col min="2" max="2" width="72.28515625" style="2" bestFit="1" customWidth="1"/>
    <col min="3" max="3" width="0.85546875" style="1" customWidth="1"/>
    <col min="4" max="4" width="10.140625" style="1" customWidth="1"/>
    <col min="5" max="5" width="0.85546875" style="1" customWidth="1"/>
    <col min="6" max="6" width="8.85546875" style="1" bestFit="1" customWidth="1"/>
    <col min="7" max="8" width="10.140625" style="1" customWidth="1"/>
    <col min="9" max="9" width="6.7109375" style="1" customWidth="1"/>
    <col min="10" max="10" width="10.140625" style="1" bestFit="1" customWidth="1"/>
    <col min="11" max="11" width="13.85546875" style="1" bestFit="1" customWidth="1"/>
    <col min="12" max="12" width="10.7109375" style="1" customWidth="1"/>
    <col min="13" max="13" width="8.7109375" style="1" customWidth="1"/>
    <col min="14" max="14" width="0.85546875" style="1" customWidth="1"/>
    <col min="15" max="15" width="9.7109375" style="1" customWidth="1"/>
    <col min="16" max="17" width="10.140625" style="1" customWidth="1"/>
    <col min="18" max="18" width="6.7109375" style="1" customWidth="1"/>
    <col min="19" max="21" width="10.140625" style="1" bestFit="1" customWidth="1"/>
    <col min="22" max="22" width="8.7109375" style="1" customWidth="1"/>
    <col min="23" max="23" width="0.85546875" style="1" customWidth="1"/>
    <col min="24" max="24" width="8.7109375" style="1" customWidth="1"/>
    <col min="25" max="26" width="10.7109375" style="1" customWidth="1"/>
    <col min="27" max="27" width="0.85546875" style="1" customWidth="1"/>
    <col min="28" max="29" width="10.7109375" style="1" customWidth="1"/>
    <col min="30" max="30" width="0.85546875" style="1" customWidth="1"/>
    <col min="31" max="31" width="12.85546875" style="1" customWidth="1"/>
    <col min="32" max="32" width="16.140625" style="1" customWidth="1"/>
    <col min="33" max="33" width="4.140625" style="1" bestFit="1" customWidth="1"/>
    <col min="34" max="34" width="2.7109375" style="1" customWidth="1"/>
    <col min="35" max="35" width="10.28515625" style="1" customWidth="1"/>
    <col min="36" max="36" width="6.5703125" style="1" bestFit="1" customWidth="1"/>
    <col min="37" max="53" width="10.7109375" style="1" customWidth="1"/>
    <col min="54" max="16384" width="8.85546875" style="1"/>
  </cols>
  <sheetData>
    <row r="1" spans="1:38" ht="31.9" customHeight="1" x14ac:dyDescent="0.25">
      <c r="A1" s="53" t="s">
        <v>85</v>
      </c>
    </row>
    <row r="2" spans="1:38" ht="16.149999999999999" customHeight="1" x14ac:dyDescent="0.25">
      <c r="A2" s="45">
        <v>1</v>
      </c>
      <c r="B2" s="45">
        <v>2</v>
      </c>
      <c r="C2" s="68"/>
      <c r="D2" s="45">
        <v>3</v>
      </c>
      <c r="E2" s="68"/>
      <c r="F2" s="57">
        <v>4</v>
      </c>
      <c r="G2" s="57">
        <v>5</v>
      </c>
      <c r="H2" s="57">
        <v>6</v>
      </c>
      <c r="I2" s="57">
        <v>7</v>
      </c>
      <c r="J2" s="57">
        <v>8</v>
      </c>
      <c r="K2" s="57">
        <v>9</v>
      </c>
      <c r="L2" s="57">
        <v>10</v>
      </c>
      <c r="M2" s="57">
        <v>11</v>
      </c>
      <c r="N2" s="68"/>
      <c r="O2" s="57">
        <v>12</v>
      </c>
      <c r="P2" s="57">
        <v>13</v>
      </c>
      <c r="Q2" s="57">
        <v>14</v>
      </c>
      <c r="R2" s="57">
        <v>15</v>
      </c>
      <c r="S2" s="57">
        <v>16</v>
      </c>
      <c r="T2" s="57">
        <v>17</v>
      </c>
      <c r="U2" s="57">
        <v>18</v>
      </c>
      <c r="V2" s="57">
        <v>19</v>
      </c>
      <c r="W2" s="68"/>
      <c r="X2" s="76">
        <v>20</v>
      </c>
      <c r="Y2" s="76">
        <v>21</v>
      </c>
      <c r="Z2" s="76">
        <v>22</v>
      </c>
      <c r="AA2" s="77"/>
      <c r="AB2" s="76">
        <v>23</v>
      </c>
      <c r="AC2" s="76">
        <v>24</v>
      </c>
      <c r="AD2" s="68"/>
      <c r="AE2" s="75" t="s">
        <v>69</v>
      </c>
    </row>
    <row r="3" spans="1:38" ht="22.15" customHeight="1" x14ac:dyDescent="0.25">
      <c r="A3" s="37" t="s">
        <v>39</v>
      </c>
      <c r="B3" s="61" t="s">
        <v>144</v>
      </c>
      <c r="C3" s="68"/>
      <c r="D3" s="170" t="s">
        <v>68</v>
      </c>
      <c r="E3" s="68"/>
      <c r="F3" s="133" t="s">
        <v>72</v>
      </c>
      <c r="G3" s="134"/>
      <c r="H3" s="134"/>
      <c r="I3" s="135"/>
      <c r="J3" s="121" t="s">
        <v>32</v>
      </c>
      <c r="K3" s="121"/>
      <c r="L3" s="121"/>
      <c r="M3" s="158" t="s">
        <v>81</v>
      </c>
      <c r="N3" s="68"/>
      <c r="O3" s="133" t="s">
        <v>71</v>
      </c>
      <c r="P3" s="134"/>
      <c r="Q3" s="134"/>
      <c r="R3" s="135"/>
      <c r="S3" s="121" t="s">
        <v>32</v>
      </c>
      <c r="T3" s="121"/>
      <c r="U3" s="121"/>
      <c r="V3" s="158" t="s">
        <v>82</v>
      </c>
      <c r="W3" s="68"/>
      <c r="X3" s="163" t="s">
        <v>76</v>
      </c>
      <c r="Y3" s="159" t="s">
        <v>64</v>
      </c>
      <c r="Z3" s="160"/>
      <c r="AA3" s="77"/>
      <c r="AB3" s="164" t="s">
        <v>78</v>
      </c>
      <c r="AC3" s="164" t="s">
        <v>79</v>
      </c>
      <c r="AD3" s="68"/>
      <c r="AE3" s="156" t="s">
        <v>77</v>
      </c>
      <c r="AG3" s="32">
        <v>0.03</v>
      </c>
      <c r="AI3" s="140" t="s">
        <v>70</v>
      </c>
    </row>
    <row r="4" spans="1:38" ht="22.15" customHeight="1" x14ac:dyDescent="0.25">
      <c r="A4" s="37" t="s">
        <v>29</v>
      </c>
      <c r="B4" s="69" t="s">
        <v>84</v>
      </c>
      <c r="C4" s="68"/>
      <c r="D4" s="170"/>
      <c r="E4" s="68"/>
      <c r="F4" s="157" t="s">
        <v>28</v>
      </c>
      <c r="G4" s="158" t="s">
        <v>73</v>
      </c>
      <c r="H4" s="158" t="s">
        <v>142</v>
      </c>
      <c r="I4" s="157" t="s">
        <v>26</v>
      </c>
      <c r="J4" s="121" t="s">
        <v>25</v>
      </c>
      <c r="K4" s="121"/>
      <c r="L4" s="121"/>
      <c r="M4" s="158"/>
      <c r="N4" s="68"/>
      <c r="O4" s="157" t="s">
        <v>28</v>
      </c>
      <c r="P4" s="158" t="s">
        <v>73</v>
      </c>
      <c r="Q4" s="158" t="s">
        <v>67</v>
      </c>
      <c r="R4" s="157" t="s">
        <v>26</v>
      </c>
      <c r="S4" s="121" t="s">
        <v>25</v>
      </c>
      <c r="T4" s="121"/>
      <c r="U4" s="121"/>
      <c r="V4" s="158"/>
      <c r="W4" s="68"/>
      <c r="X4" s="163"/>
      <c r="Y4" s="161"/>
      <c r="Z4" s="162"/>
      <c r="AA4" s="77"/>
      <c r="AB4" s="165"/>
      <c r="AC4" s="165"/>
      <c r="AD4" s="68"/>
      <c r="AE4" s="156"/>
      <c r="AG4" s="32">
        <v>0</v>
      </c>
      <c r="AI4" s="123"/>
    </row>
    <row r="5" spans="1:38" ht="22.35" customHeight="1" x14ac:dyDescent="0.25">
      <c r="A5" s="63" t="s">
        <v>15</v>
      </c>
      <c r="B5" s="64" t="s">
        <v>14</v>
      </c>
      <c r="C5" s="68"/>
      <c r="D5" s="170"/>
      <c r="E5" s="68"/>
      <c r="F5" s="157"/>
      <c r="G5" s="158"/>
      <c r="H5" s="158"/>
      <c r="I5" s="157"/>
      <c r="J5" s="66" t="s">
        <v>12</v>
      </c>
      <c r="K5" s="66" t="s">
        <v>11</v>
      </c>
      <c r="L5" s="66" t="s">
        <v>10</v>
      </c>
      <c r="M5" s="158"/>
      <c r="N5" s="68"/>
      <c r="O5" s="157"/>
      <c r="P5" s="158"/>
      <c r="Q5" s="158"/>
      <c r="R5" s="157"/>
      <c r="S5" s="66" t="s">
        <v>12</v>
      </c>
      <c r="T5" s="66" t="s">
        <v>11</v>
      </c>
      <c r="U5" s="66" t="s">
        <v>10</v>
      </c>
      <c r="V5" s="158"/>
      <c r="W5" s="68"/>
      <c r="X5" s="163"/>
      <c r="Y5" s="78" t="s">
        <v>74</v>
      </c>
      <c r="Z5" s="70" t="s">
        <v>75</v>
      </c>
      <c r="AA5" s="77"/>
      <c r="AB5" s="166"/>
      <c r="AC5" s="166"/>
      <c r="AD5" s="68"/>
      <c r="AE5" s="156"/>
      <c r="AG5" s="32">
        <v>-0.03</v>
      </c>
      <c r="AI5" s="124"/>
      <c r="AK5" s="1" t="s">
        <v>46</v>
      </c>
    </row>
    <row r="6" spans="1:38" ht="14.45" customHeight="1" x14ac:dyDescent="0.25">
      <c r="A6" s="85">
        <v>440003</v>
      </c>
      <c r="B6" s="85" t="s">
        <v>94</v>
      </c>
      <c r="D6" s="15">
        <f>+VLOOKUP(A6,'[2]2.3 CA'!$A:$E,5,0)</f>
        <v>234529.25999999998</v>
      </c>
      <c r="F6" s="96">
        <v>510247</v>
      </c>
      <c r="G6" s="104">
        <f>+VLOOKUP(F6,'[3]Tracciato di rilevazione_2022'!$B$3:$AU$45,46,0)</f>
        <v>15</v>
      </c>
      <c r="H6" s="1">
        <f>+VLOOKUP(F6,CA_NA1_2022!$A$6:$U$48,21,0)</f>
        <v>462040.91359999689</v>
      </c>
      <c r="I6" s="24">
        <v>1</v>
      </c>
      <c r="J6" s="1">
        <f>+H6</f>
        <v>462040.91359999689</v>
      </c>
      <c r="M6" s="71">
        <f>(J6*$AG$3)+(K6*$AG$4)+(L6*$AG$5)</f>
        <v>13861.227407999906</v>
      </c>
      <c r="O6" s="98">
        <v>460139</v>
      </c>
      <c r="P6" s="104">
        <v>17</v>
      </c>
      <c r="Q6" s="6">
        <v>315049.47653999599</v>
      </c>
      <c r="R6" s="24">
        <v>1</v>
      </c>
      <c r="S6" s="1">
        <f>+Q6</f>
        <v>315049.47653999599</v>
      </c>
      <c r="V6" s="23">
        <f t="shared" ref="V6:V48" si="0">(S6*$AG$3)+(T6*$AG$4)+(U6*$AG$5)</f>
        <v>9451.4842961998784</v>
      </c>
      <c r="X6" s="99">
        <v>440003</v>
      </c>
      <c r="Y6" s="29">
        <f>VLOOKUP(X6,$F$6:$M$48,8,FALSE)</f>
        <v>4822.5605494684669</v>
      </c>
      <c r="Z6" s="29">
        <f>VLOOKUP(X6,$O$6:$V$48,8,FALSE)</f>
        <v>6398.5178508525823</v>
      </c>
      <c r="AA6" s="29"/>
      <c r="AB6" s="7">
        <f>+CA_NA1_2022!T6</f>
        <v>0</v>
      </c>
      <c r="AC6" s="7">
        <f>+CA_NA1_2023!T6</f>
        <v>0</v>
      </c>
      <c r="AE6" s="50">
        <f>Y6+Z6+AB6+AC6</f>
        <v>11221.07840032105</v>
      </c>
      <c r="AI6" s="52">
        <f t="shared" ref="AI6:AI48" si="1">AE6/D6</f>
        <v>4.7845110671142062E-2</v>
      </c>
      <c r="AK6" s="51"/>
      <c r="AL6" s="10"/>
    </row>
    <row r="7" spans="1:38" ht="14.45" customHeight="1" x14ac:dyDescent="0.25">
      <c r="A7" s="86">
        <v>440018</v>
      </c>
      <c r="B7" s="86" t="s">
        <v>95</v>
      </c>
      <c r="D7" s="15">
        <f>+VLOOKUP(A7,'[2]2.3 CA'!$A:$E,5,0)</f>
        <v>69072</v>
      </c>
      <c r="F7" s="97">
        <v>510299</v>
      </c>
      <c r="G7" s="104">
        <f>+VLOOKUP(F7,'[3]Tracciato di rilevazione_2022'!$B$3:$AU$45,46,0)</f>
        <v>15</v>
      </c>
      <c r="H7" s="1">
        <f>+VLOOKUP(F7,CA_NA1_2022!$A$6:$U$48,21,0)</f>
        <v>269517.64</v>
      </c>
      <c r="I7" s="24">
        <v>2</v>
      </c>
      <c r="J7" s="1">
        <f t="shared" ref="J7:J9" si="2">+H7</f>
        <v>269517.64</v>
      </c>
      <c r="M7" s="71">
        <f t="shared" ref="M7:M48" si="3">(J7*$AG$3)+(K7*$AG$4)+(L7*$AG$5)</f>
        <v>8085.5291999999999</v>
      </c>
      <c r="O7" s="98">
        <v>470124</v>
      </c>
      <c r="P7" s="104">
        <v>17</v>
      </c>
      <c r="Q7" s="6">
        <v>397574.38590240519</v>
      </c>
      <c r="R7" s="24">
        <v>2</v>
      </c>
      <c r="S7" s="1">
        <f t="shared" ref="S7:S12" si="4">+Q7</f>
        <v>397574.38590240519</v>
      </c>
      <c r="V7" s="23">
        <f t="shared" si="0"/>
        <v>11927.231577072156</v>
      </c>
      <c r="X7" s="99">
        <v>440018</v>
      </c>
      <c r="Y7" s="29">
        <f t="shared" ref="Y7:Y48" si="5">VLOOKUP(X7,$F$6:$M$48,8,FALSE)</f>
        <v>-1585.2023999999999</v>
      </c>
      <c r="Z7" s="29">
        <f t="shared" ref="Z7:Z48" si="6">VLOOKUP(X7,$O$6:$V$48,8,FALSE)</f>
        <v>-2113.6032</v>
      </c>
      <c r="AA7" s="29"/>
      <c r="AB7" s="7">
        <f>+CA_NA1_2022!T7</f>
        <v>1036.08</v>
      </c>
      <c r="AC7" s="7">
        <f>+CA_NA1_2023!T7</f>
        <v>1381.44</v>
      </c>
      <c r="AE7" s="50">
        <f t="shared" ref="AE7:AE48" si="7">Y7+Z7+AB7+AC7</f>
        <v>-1281.2855999999997</v>
      </c>
      <c r="AI7" s="52">
        <f t="shared" si="1"/>
        <v>-1.8549999999999997E-2</v>
      </c>
      <c r="AK7" s="52"/>
      <c r="AL7" s="10"/>
    </row>
    <row r="8" spans="1:38" ht="14.45" customHeight="1" x14ac:dyDescent="0.25">
      <c r="A8" s="86">
        <v>440076</v>
      </c>
      <c r="B8" s="86" t="s">
        <v>96</v>
      </c>
      <c r="D8" s="15">
        <f>+VLOOKUP(A8,'[2]2.3 CA'!$A:$E,5,0)</f>
        <v>36601.934669999995</v>
      </c>
      <c r="F8" s="96">
        <v>520307</v>
      </c>
      <c r="G8" s="104">
        <f>+VLOOKUP(F8,'[3]Tracciato di rilevazione_2022'!$B$3:$AU$45,46,0)</f>
        <v>15</v>
      </c>
      <c r="H8" s="1">
        <f>+VLOOKUP(F8,CA_NA1_2022!$A$6:$U$48,21,0)</f>
        <v>467780.16</v>
      </c>
      <c r="I8" s="24">
        <v>3</v>
      </c>
      <c r="J8" s="1">
        <f t="shared" si="2"/>
        <v>467780.16</v>
      </c>
      <c r="M8" s="71">
        <f t="shared" si="3"/>
        <v>14033.404799999998</v>
      </c>
      <c r="O8" s="98">
        <v>530336</v>
      </c>
      <c r="P8" s="104">
        <v>17</v>
      </c>
      <c r="Q8" s="6">
        <v>222658.23779999997</v>
      </c>
      <c r="R8" s="24">
        <v>3</v>
      </c>
      <c r="S8" s="1">
        <f t="shared" si="4"/>
        <v>222658.23779999997</v>
      </c>
      <c r="V8" s="23">
        <f t="shared" si="0"/>
        <v>6679.7471339999993</v>
      </c>
      <c r="X8" s="99">
        <v>440076</v>
      </c>
      <c r="Y8" s="29">
        <f t="shared" si="5"/>
        <v>-1204.3217213999997</v>
      </c>
      <c r="Z8" s="29">
        <f t="shared" si="6"/>
        <v>1018.559880370448</v>
      </c>
      <c r="AA8" s="29"/>
      <c r="AB8" s="7">
        <f>+CA_NA1_2022!T8</f>
        <v>787.13837999999987</v>
      </c>
      <c r="AC8" s="7">
        <f>+CA_NA1_2023!T8</f>
        <v>732.03869339999994</v>
      </c>
      <c r="AE8" s="50">
        <f t="shared" si="7"/>
        <v>1333.4152323704482</v>
      </c>
      <c r="AI8" s="52">
        <f t="shared" si="1"/>
        <v>3.6430184480476489E-2</v>
      </c>
      <c r="AK8" s="51"/>
      <c r="AL8" s="10"/>
    </row>
    <row r="9" spans="1:38" ht="14.45" customHeight="1" x14ac:dyDescent="0.25">
      <c r="A9" s="86">
        <v>450046</v>
      </c>
      <c r="B9" s="86" t="s">
        <v>97</v>
      </c>
      <c r="D9" s="15">
        <f>+VLOOKUP(A9,'[2]2.3 CA'!$A:$E,5,0)</f>
        <v>190474.22999999998</v>
      </c>
      <c r="F9" s="96">
        <v>500228</v>
      </c>
      <c r="G9" s="104">
        <f>+VLOOKUP(F9,'[3]Tracciato di rilevazione_2022'!$B$3:$AU$45,46,0)</f>
        <v>15</v>
      </c>
      <c r="H9" s="1">
        <f>+VLOOKUP(F9,CA_NA1_2022!$A$6:$U$48,21,0)</f>
        <v>337096.72673999018</v>
      </c>
      <c r="I9" s="24">
        <v>4</v>
      </c>
      <c r="J9" s="1">
        <f t="shared" si="2"/>
        <v>337096.72673999018</v>
      </c>
      <c r="M9" s="71">
        <f t="shared" si="3"/>
        <v>10112.901802199705</v>
      </c>
      <c r="O9" s="98">
        <v>530446</v>
      </c>
      <c r="P9" s="104">
        <v>17</v>
      </c>
      <c r="Q9" s="6">
        <v>147959.28</v>
      </c>
      <c r="R9" s="24">
        <v>4</v>
      </c>
      <c r="S9" s="1">
        <f t="shared" si="4"/>
        <v>147959.28</v>
      </c>
      <c r="V9" s="23">
        <f t="shared" si="0"/>
        <v>4438.7784000000001</v>
      </c>
      <c r="X9" s="99">
        <v>450046</v>
      </c>
      <c r="Y9" s="29">
        <f t="shared" si="5"/>
        <v>-6021.4434000000001</v>
      </c>
      <c r="Z9" s="29">
        <f t="shared" si="6"/>
        <v>-5599.9423619999998</v>
      </c>
      <c r="AA9" s="29"/>
      <c r="AB9" s="7">
        <f>+CA_NA1_2022!T9</f>
        <v>-4096.22</v>
      </c>
      <c r="AC9" s="7">
        <f>+CA_NA1_2023!T9</f>
        <v>-3809.4845999999998</v>
      </c>
      <c r="AE9" s="50">
        <f t="shared" si="7"/>
        <v>-19527.090361999999</v>
      </c>
      <c r="AI9" s="52">
        <f t="shared" si="1"/>
        <v>-0.10251827956989248</v>
      </c>
      <c r="AK9" s="51"/>
      <c r="AL9" s="10"/>
    </row>
    <row r="10" spans="1:38" ht="14.45" customHeight="1" x14ac:dyDescent="0.25">
      <c r="A10" s="85">
        <v>450057</v>
      </c>
      <c r="B10" s="85" t="s">
        <v>98</v>
      </c>
      <c r="D10" s="15">
        <f>+VLOOKUP(A10,'[2]2.3 CA'!$A:$E,5,0)</f>
        <v>195020.06999999998</v>
      </c>
      <c r="F10" s="96">
        <v>440003</v>
      </c>
      <c r="G10" s="104">
        <f>+VLOOKUP(F10,'[3]Tracciato di rilevazione_2022'!$B$3:$AU$45,46,0)</f>
        <v>14</v>
      </c>
      <c r="H10" s="1">
        <f>+VLOOKUP(F10,CA_NA1_2022!$A$6:$U$48,21,0)</f>
        <v>252182</v>
      </c>
      <c r="I10" s="24">
        <v>5</v>
      </c>
      <c r="J10" s="1">
        <f>+H10*$J$56</f>
        <v>160752.01831561557</v>
      </c>
      <c r="K10" s="1">
        <f>+H10-J10</f>
        <v>91429.981684384431</v>
      </c>
      <c r="L10" s="29"/>
      <c r="M10" s="71">
        <f t="shared" si="3"/>
        <v>4822.5605494684669</v>
      </c>
      <c r="O10" s="98">
        <v>470125</v>
      </c>
      <c r="P10" s="104">
        <v>16</v>
      </c>
      <c r="Q10" s="6">
        <v>30166.428599999996</v>
      </c>
      <c r="R10" s="24">
        <v>5</v>
      </c>
      <c r="S10" s="1">
        <f t="shared" si="4"/>
        <v>30166.428599999996</v>
      </c>
      <c r="T10" s="29"/>
      <c r="V10" s="23">
        <f t="shared" si="0"/>
        <v>904.99285799999984</v>
      </c>
      <c r="X10" s="99">
        <v>450057</v>
      </c>
      <c r="Y10" s="29">
        <f t="shared" si="5"/>
        <v>-6290.9699999999993</v>
      </c>
      <c r="Z10" s="29">
        <f t="shared" si="6"/>
        <v>-5850.6020999999992</v>
      </c>
      <c r="AA10" s="29"/>
      <c r="AB10" s="7">
        <f>+CA_NA1_2022!T10</f>
        <v>0</v>
      </c>
      <c r="AC10" s="7">
        <f>+CA_NA1_2023!T10</f>
        <v>0</v>
      </c>
      <c r="AE10" s="50">
        <f t="shared" si="7"/>
        <v>-12141.572099999998</v>
      </c>
      <c r="AI10" s="52">
        <f t="shared" si="1"/>
        <v>-6.225806451612903E-2</v>
      </c>
      <c r="AK10" s="51"/>
      <c r="AL10" s="10"/>
    </row>
    <row r="11" spans="1:38" ht="14.45" customHeight="1" x14ac:dyDescent="0.25">
      <c r="A11" s="86">
        <v>450060</v>
      </c>
      <c r="B11" s="86" t="s">
        <v>99</v>
      </c>
      <c r="D11" s="15">
        <f>+VLOOKUP(A11,'[2]2.3 CA'!$A:$E,5,0)</f>
        <v>97078.855380001391</v>
      </c>
      <c r="F11" s="96">
        <v>460103</v>
      </c>
      <c r="G11" s="104">
        <f>+VLOOKUP(F11,'[3]Tracciato di rilevazione_2022'!$B$3:$AU$45,46,0)</f>
        <v>14</v>
      </c>
      <c r="H11" s="1">
        <f>+VLOOKUP(F11,CA_NA1_2022!$A$6:$U$48,21,0)</f>
        <v>286872.59915998939</v>
      </c>
      <c r="I11" s="24">
        <v>6</v>
      </c>
      <c r="J11" s="1">
        <f t="shared" ref="J11:J17" si="8">+H11*$J$56</f>
        <v>182865.34849598646</v>
      </c>
      <c r="K11" s="1">
        <f t="shared" ref="K11:K17" si="9">+H11-J11</f>
        <v>104007.25066400293</v>
      </c>
      <c r="L11" s="29"/>
      <c r="M11" s="71">
        <f t="shared" si="3"/>
        <v>5485.9604548795933</v>
      </c>
      <c r="O11" s="98">
        <v>490194</v>
      </c>
      <c r="P11" s="104">
        <v>16</v>
      </c>
      <c r="Q11" s="6">
        <v>165092.44680000001</v>
      </c>
      <c r="R11" s="24">
        <v>6</v>
      </c>
      <c r="S11" s="1">
        <f t="shared" si="4"/>
        <v>165092.44680000001</v>
      </c>
      <c r="T11" s="29"/>
      <c r="V11" s="23">
        <f t="shared" si="0"/>
        <v>4952.7734039999996</v>
      </c>
      <c r="X11" s="99">
        <v>450060</v>
      </c>
      <c r="Y11" s="29">
        <f t="shared" si="5"/>
        <v>-3194.207499600046</v>
      </c>
      <c r="Z11" s="29">
        <f t="shared" si="6"/>
        <v>-2970.6129746280421</v>
      </c>
      <c r="AA11" s="29"/>
      <c r="AB11" s="7">
        <f>+CA_NA1_2022!T11</f>
        <v>2087.7173200000302</v>
      </c>
      <c r="AC11" s="7">
        <f>+CA_NA1_2023!T11</f>
        <v>1941.5771076000278</v>
      </c>
      <c r="AE11" s="50">
        <f t="shared" si="7"/>
        <v>-2135.5260466280306</v>
      </c>
      <c r="AI11" s="52">
        <f t="shared" si="1"/>
        <v>-2.199784946236559E-2</v>
      </c>
      <c r="AK11" s="51"/>
      <c r="AL11" s="10"/>
    </row>
    <row r="12" spans="1:38" ht="14.45" customHeight="1" x14ac:dyDescent="0.25">
      <c r="A12" s="86">
        <v>460090</v>
      </c>
      <c r="B12" s="86" t="s">
        <v>100</v>
      </c>
      <c r="D12" s="15">
        <f>+VLOOKUP(A12,'[2]2.3 CA'!$A:$E,5,0)</f>
        <v>141338.13941999865</v>
      </c>
      <c r="F12" s="96">
        <v>460133</v>
      </c>
      <c r="G12" s="104">
        <f>+VLOOKUP(F12,'[3]Tracciato di rilevazione_2022'!$B$3:$AU$45,46,0)</f>
        <v>14</v>
      </c>
      <c r="H12" s="1">
        <f>+VLOOKUP(F12,CA_NA1_2022!$A$6:$U$48,21,0)</f>
        <v>691463.69</v>
      </c>
      <c r="I12" s="24">
        <v>7</v>
      </c>
      <c r="J12" s="1">
        <f t="shared" si="8"/>
        <v>440769.6971213771</v>
      </c>
      <c r="K12" s="1">
        <f t="shared" si="9"/>
        <v>250693.99287862284</v>
      </c>
      <c r="L12" s="29"/>
      <c r="M12" s="71">
        <f t="shared" si="3"/>
        <v>13223.090913641312</v>
      </c>
      <c r="O12" s="98">
        <v>520307</v>
      </c>
      <c r="P12" s="104">
        <v>16</v>
      </c>
      <c r="Q12" s="6">
        <v>435035.54879999993</v>
      </c>
      <c r="R12" s="24">
        <v>7</v>
      </c>
      <c r="S12" s="1">
        <f t="shared" si="4"/>
        <v>435035.54879999993</v>
      </c>
      <c r="T12" s="29"/>
      <c r="V12" s="23">
        <f t="shared" si="0"/>
        <v>13051.066463999998</v>
      </c>
      <c r="X12" s="99">
        <v>460090</v>
      </c>
      <c r="Y12" s="29">
        <f t="shared" si="5"/>
        <v>-4559.2948199999564</v>
      </c>
      <c r="Z12" s="29">
        <f t="shared" si="6"/>
        <v>-4198.8420249479605</v>
      </c>
      <c r="AA12" s="29"/>
      <c r="AB12" s="7">
        <f>+CA_NA1_2022!T12</f>
        <v>0</v>
      </c>
      <c r="AC12" s="7">
        <f>+CA_NA1_2023!T12</f>
        <v>-1376.738588399973</v>
      </c>
      <c r="AE12" s="50">
        <f t="shared" si="7"/>
        <v>-10134.875433347888</v>
      </c>
      <c r="AI12" s="52">
        <f t="shared" si="1"/>
        <v>-7.1706585886426727E-2</v>
      </c>
      <c r="AK12" s="51"/>
      <c r="AL12" s="10"/>
    </row>
    <row r="13" spans="1:38" ht="14.45" customHeight="1" x14ac:dyDescent="0.25">
      <c r="A13" s="86">
        <v>460092</v>
      </c>
      <c r="B13" s="86" t="s">
        <v>101</v>
      </c>
      <c r="D13" s="15">
        <f>+VLOOKUP(A13,'[2]2.3 CA'!$A:$E,5,0)</f>
        <v>87414.42</v>
      </c>
      <c r="F13" s="96">
        <v>460139</v>
      </c>
      <c r="G13" s="104">
        <f>+VLOOKUP(F13,'[3]Tracciato di rilevazione_2022'!$B$3:$AU$45,46,0)</f>
        <v>14</v>
      </c>
      <c r="H13" s="1">
        <f>+VLOOKUP(F13,CA_NA1_2022!$A$6:$U$48,21,0)</f>
        <v>344091.45799999574</v>
      </c>
      <c r="I13" s="24">
        <v>8</v>
      </c>
      <c r="J13" s="1">
        <f t="shared" si="8"/>
        <v>219339.19295850687</v>
      </c>
      <c r="K13" s="1">
        <f t="shared" si="9"/>
        <v>124752.26504148886</v>
      </c>
      <c r="L13" s="29"/>
      <c r="M13" s="71">
        <f t="shared" si="3"/>
        <v>6580.1757887552058</v>
      </c>
      <c r="O13" s="98">
        <v>440003</v>
      </c>
      <c r="P13" s="104">
        <v>15</v>
      </c>
      <c r="Q13" s="6">
        <v>234529.25999999998</v>
      </c>
      <c r="R13" s="24">
        <v>8</v>
      </c>
      <c r="S13" s="1">
        <f>+Q13*$S$57</f>
        <v>213283.92836175274</v>
      </c>
      <c r="T13" s="1">
        <f>+Q13-S13</f>
        <v>21245.33163824724</v>
      </c>
      <c r="V13" s="23">
        <f t="shared" si="0"/>
        <v>6398.5178508525823</v>
      </c>
      <c r="X13" s="99">
        <v>460092</v>
      </c>
      <c r="Y13" s="29">
        <f t="shared" si="5"/>
        <v>-2876.2164000000002</v>
      </c>
      <c r="Z13" s="29">
        <f t="shared" si="6"/>
        <v>-2674.8812520000001</v>
      </c>
      <c r="AA13" s="29"/>
      <c r="AB13" s="7">
        <f>+CA_NA1_2022!T13</f>
        <v>1879.88</v>
      </c>
      <c r="AC13" s="7">
        <f>+CA_NA1_2023!T13</f>
        <v>1748.2883999999999</v>
      </c>
      <c r="AE13" s="50">
        <f t="shared" si="7"/>
        <v>-1922.9292520000004</v>
      </c>
      <c r="AI13" s="52">
        <f t="shared" si="1"/>
        <v>-2.1997849462365597E-2</v>
      </c>
      <c r="AK13" s="51"/>
      <c r="AL13" s="10"/>
    </row>
    <row r="14" spans="1:38" ht="14.45" customHeight="1" x14ac:dyDescent="0.25">
      <c r="A14" s="86">
        <v>460103</v>
      </c>
      <c r="B14" s="86" t="s">
        <v>102</v>
      </c>
      <c r="D14" s="15">
        <f>+VLOOKUP(A14,'[2]2.3 CA'!$A:$E,5,0)</f>
        <v>272236.24205998989</v>
      </c>
      <c r="F14" s="96">
        <v>470124</v>
      </c>
      <c r="G14" s="104">
        <f>+VLOOKUP(F14,'[3]Tracciato di rilevazione_2022'!$B$3:$AU$45,46,0)</f>
        <v>14</v>
      </c>
      <c r="H14" s="1">
        <f>+VLOOKUP(F14,CA_NA1_2022!$A$6:$U$48,21,0)</f>
        <v>427499.33968000556</v>
      </c>
      <c r="I14" s="24">
        <v>9</v>
      </c>
      <c r="J14" s="1">
        <f t="shared" si="8"/>
        <v>272507.08489168069</v>
      </c>
      <c r="K14" s="1">
        <f t="shared" si="9"/>
        <v>154992.25478832488</v>
      </c>
      <c r="L14" s="29"/>
      <c r="M14" s="71">
        <f t="shared" si="3"/>
        <v>8175.2125467504202</v>
      </c>
      <c r="O14" s="98">
        <v>440076</v>
      </c>
      <c r="P14" s="104">
        <v>15</v>
      </c>
      <c r="Q14" s="6">
        <v>37333.973363399993</v>
      </c>
      <c r="R14" s="24">
        <v>9</v>
      </c>
      <c r="S14" s="1">
        <f t="shared" ref="S14:S19" si="10">+Q14*$S$57</f>
        <v>33951.996012348267</v>
      </c>
      <c r="T14" s="1">
        <f t="shared" ref="T14:T19" si="11">+Q14-S14</f>
        <v>3381.9773510517261</v>
      </c>
      <c r="V14" s="23">
        <f t="shared" si="0"/>
        <v>1018.559880370448</v>
      </c>
      <c r="X14" s="99">
        <v>460103</v>
      </c>
      <c r="Y14" s="29">
        <f t="shared" si="5"/>
        <v>5485.9604548795933</v>
      </c>
      <c r="Z14" s="29">
        <f t="shared" si="6"/>
        <v>-6687.9836176907584</v>
      </c>
      <c r="AA14" s="29"/>
      <c r="AB14" s="7">
        <f>+CA_NA1_2022!T14</f>
        <v>-5854.5428399997836</v>
      </c>
      <c r="AC14" s="7">
        <f>+CA_NA1_2023!T14</f>
        <v>4804.9430000000002</v>
      </c>
      <c r="AE14" s="50">
        <f t="shared" si="7"/>
        <v>-2251.6230028109485</v>
      </c>
      <c r="AI14" s="52">
        <f t="shared" si="1"/>
        <v>-8.2708422132670399E-3</v>
      </c>
      <c r="AK14" s="51"/>
      <c r="AL14" s="10"/>
    </row>
    <row r="15" spans="1:38" x14ac:dyDescent="0.25">
      <c r="A15" s="86">
        <v>460120</v>
      </c>
      <c r="B15" s="86" t="s">
        <v>103</v>
      </c>
      <c r="D15" s="15">
        <f>+VLOOKUP(A15,'[2]2.3 CA'!$A:$E,5,0)</f>
        <v>110310.37457999952</v>
      </c>
      <c r="F15" s="96">
        <v>470129</v>
      </c>
      <c r="G15" s="104">
        <f>+VLOOKUP(F15,'[3]Tracciato di rilevazione_2022'!$B$3:$AU$45,46,0)</f>
        <v>14</v>
      </c>
      <c r="H15" s="1">
        <f>+VLOOKUP(F15,CA_NA1_2022!$A$6:$U$48,21,0)</f>
        <v>537993.54</v>
      </c>
      <c r="I15" s="24">
        <v>10</v>
      </c>
      <c r="J15" s="1">
        <f t="shared" si="8"/>
        <v>342941.00053042191</v>
      </c>
      <c r="K15" s="1">
        <f t="shared" si="9"/>
        <v>195052.53946957813</v>
      </c>
      <c r="L15" s="29"/>
      <c r="M15" s="71">
        <f t="shared" si="3"/>
        <v>10288.230015912657</v>
      </c>
      <c r="O15" s="98">
        <v>470129</v>
      </c>
      <c r="P15" s="104">
        <v>15</v>
      </c>
      <c r="Q15" s="6">
        <v>500333.99219999998</v>
      </c>
      <c r="R15" s="24">
        <v>10</v>
      </c>
      <c r="S15" s="1">
        <f t="shared" si="10"/>
        <v>455010.17378102225</v>
      </c>
      <c r="T15" s="1">
        <f t="shared" si="11"/>
        <v>45323.818418977724</v>
      </c>
      <c r="V15" s="23">
        <f t="shared" si="0"/>
        <v>13650.305213430667</v>
      </c>
      <c r="X15" s="99">
        <v>460120</v>
      </c>
      <c r="Y15" s="29">
        <f t="shared" si="5"/>
        <v>0</v>
      </c>
      <c r="Z15" s="29">
        <f t="shared" si="6"/>
        <v>0</v>
      </c>
      <c r="AA15" s="29"/>
      <c r="AB15" s="7">
        <f>+CA_NA1_2022!T15</f>
        <v>2372.2661199999898</v>
      </c>
      <c r="AC15" s="7">
        <f>+CA_NA1_2023!T15</f>
        <v>2206.2074915999906</v>
      </c>
      <c r="AE15" s="50">
        <f t="shared" si="7"/>
        <v>4578.4736115999804</v>
      </c>
      <c r="AI15" s="52">
        <f t="shared" si="1"/>
        <v>4.150537634408602E-2</v>
      </c>
      <c r="AK15" s="51"/>
      <c r="AL15" s="10"/>
    </row>
    <row r="16" spans="1:38" ht="14.45" customHeight="1" x14ac:dyDescent="0.25">
      <c r="A16" s="86">
        <v>460133</v>
      </c>
      <c r="B16" s="86" t="s">
        <v>104</v>
      </c>
      <c r="D16" s="15">
        <f>+VLOOKUP(A16,'[2]2.3 CA'!$A:$E,5,0)</f>
        <v>643061.23169999989</v>
      </c>
      <c r="F16" s="96">
        <v>500265</v>
      </c>
      <c r="G16" s="104">
        <f>+VLOOKUP(F16,'[3]Tracciato di rilevazione_2022'!$B$3:$AU$45,46,0)</f>
        <v>14</v>
      </c>
      <c r="H16" s="1">
        <f>+VLOOKUP(F16,CA_NA1_2022!$A$6:$U$48,21,0)</f>
        <v>545893.02011996601</v>
      </c>
      <c r="I16" s="24">
        <v>11</v>
      </c>
      <c r="J16" s="1">
        <f t="shared" si="8"/>
        <v>347976.48035423411</v>
      </c>
      <c r="K16" s="1">
        <f t="shared" si="9"/>
        <v>197916.5397657319</v>
      </c>
      <c r="M16" s="71">
        <f t="shared" si="3"/>
        <v>10439.294410627022</v>
      </c>
      <c r="O16" s="99">
        <v>510299</v>
      </c>
      <c r="P16" s="104">
        <v>15</v>
      </c>
      <c r="Q16" s="6">
        <v>250651.40519999998</v>
      </c>
      <c r="R16" s="24">
        <v>11</v>
      </c>
      <c r="S16" s="1">
        <f t="shared" si="10"/>
        <v>227945.61476230921</v>
      </c>
      <c r="T16" s="1">
        <f t="shared" si="11"/>
        <v>22705.790437690768</v>
      </c>
      <c r="V16" s="23">
        <f t="shared" si="0"/>
        <v>6838.3684428692759</v>
      </c>
      <c r="X16" s="99">
        <v>460133</v>
      </c>
      <c r="Y16" s="29">
        <f t="shared" si="5"/>
        <v>13223.090913641312</v>
      </c>
      <c r="Z16" s="29">
        <f t="shared" si="6"/>
        <v>0</v>
      </c>
      <c r="AA16" s="29"/>
      <c r="AB16" s="7">
        <f>+CA_NA1_2022!T16</f>
        <v>0</v>
      </c>
      <c r="AC16" s="7">
        <f>+CA_NA1_2023!T16</f>
        <v>0</v>
      </c>
      <c r="AE16" s="50">
        <f t="shared" si="7"/>
        <v>13223.090913641312</v>
      </c>
      <c r="AI16" s="52">
        <f t="shared" si="1"/>
        <v>2.0562724452669434E-2</v>
      </c>
      <c r="AK16" s="51"/>
      <c r="AL16" s="10"/>
    </row>
    <row r="17" spans="1:38" ht="14.45" customHeight="1" x14ac:dyDescent="0.25">
      <c r="A17" s="86">
        <v>460139</v>
      </c>
      <c r="B17" s="86" t="s">
        <v>105</v>
      </c>
      <c r="D17" s="15">
        <f>+VLOOKUP(A17,'[2]2.3 CA'!$A:$E,5,0)</f>
        <v>315049.47653999599</v>
      </c>
      <c r="F17" s="96">
        <v>530344</v>
      </c>
      <c r="G17" s="104">
        <f>+VLOOKUP(F17,'[3]Tracciato di rilevazione_2022'!$B$3:$AU$45,46,0)</f>
        <v>14</v>
      </c>
      <c r="H17" s="1">
        <f>+VLOOKUP(F17,CA_NA1_2022!$A$6:$U$48,21,0)</f>
        <v>302624.82</v>
      </c>
      <c r="I17" s="24">
        <v>12</v>
      </c>
      <c r="J17" s="1">
        <f t="shared" si="8"/>
        <v>192906.51437215926</v>
      </c>
      <c r="K17" s="1">
        <f t="shared" si="9"/>
        <v>109718.30562784075</v>
      </c>
      <c r="M17" s="71">
        <f t="shared" si="3"/>
        <v>5787.1954311647778</v>
      </c>
      <c r="O17" s="98">
        <v>530340</v>
      </c>
      <c r="P17" s="104">
        <v>15</v>
      </c>
      <c r="Q17" s="6">
        <v>206518.7574</v>
      </c>
      <c r="R17" s="24">
        <v>12</v>
      </c>
      <c r="S17" s="1">
        <f t="shared" si="10"/>
        <v>187810.81669152837</v>
      </c>
      <c r="T17" s="1">
        <f t="shared" si="11"/>
        <v>18707.940708471637</v>
      </c>
      <c r="V17" s="23">
        <f t="shared" si="0"/>
        <v>5634.3245007458509</v>
      </c>
      <c r="X17" s="99">
        <v>460139</v>
      </c>
      <c r="Y17" s="29">
        <f t="shared" si="5"/>
        <v>6580.1757887552058</v>
      </c>
      <c r="Z17" s="29">
        <f t="shared" si="6"/>
        <v>9451.4842961998784</v>
      </c>
      <c r="AA17" s="29"/>
      <c r="AB17" s="7">
        <f>+CA_NA1_2022!T17</f>
        <v>5328.58</v>
      </c>
      <c r="AC17" s="7">
        <f>+CA_NA1_2023!T17</f>
        <v>0</v>
      </c>
      <c r="AE17" s="50">
        <f t="shared" si="7"/>
        <v>21360.240084955083</v>
      </c>
      <c r="AI17" s="52">
        <f t="shared" si="1"/>
        <v>6.7799636804803165E-2</v>
      </c>
      <c r="AK17" s="51"/>
      <c r="AL17" s="10"/>
    </row>
    <row r="18" spans="1:38" ht="14.45" customHeight="1" x14ac:dyDescent="0.25">
      <c r="A18" s="86">
        <v>470124</v>
      </c>
      <c r="B18" s="86" t="s">
        <v>106</v>
      </c>
      <c r="D18" s="15">
        <f>+VLOOKUP(A18,'[2]2.3 CA'!$A:$E,5,0)</f>
        <v>405688.14888000529</v>
      </c>
      <c r="F18" s="96" t="s">
        <v>138</v>
      </c>
      <c r="G18" s="104">
        <f>+VLOOKUP(F18,'[3]Tracciato di rilevazione_2022'!$B$3:$AU$45,46,0)</f>
        <v>0</v>
      </c>
      <c r="H18" s="1">
        <f>+VLOOKUP(F18,CA_NA1_2022!$A$6:$U$48,21,0)</f>
        <v>61795.68</v>
      </c>
      <c r="I18" s="24">
        <v>13</v>
      </c>
      <c r="K18" s="1">
        <f>+H18</f>
        <v>61795.68</v>
      </c>
      <c r="M18" s="71">
        <f t="shared" si="3"/>
        <v>0</v>
      </c>
      <c r="O18" s="98">
        <v>530344</v>
      </c>
      <c r="P18" s="104">
        <v>15</v>
      </c>
      <c r="Q18" s="6">
        <v>281441.08260000002</v>
      </c>
      <c r="R18" s="24">
        <v>13</v>
      </c>
      <c r="S18" s="1">
        <f t="shared" si="10"/>
        <v>255946.14377460853</v>
      </c>
      <c r="T18" s="1">
        <f t="shared" si="11"/>
        <v>25494.938825391495</v>
      </c>
      <c r="V18" s="23">
        <f t="shared" si="0"/>
        <v>7678.3843132382553</v>
      </c>
      <c r="X18" s="99">
        <v>470124</v>
      </c>
      <c r="Y18" s="29">
        <f t="shared" si="5"/>
        <v>8175.2125467504202</v>
      </c>
      <c r="Z18" s="29">
        <f t="shared" si="6"/>
        <v>11927.231577072156</v>
      </c>
      <c r="AA18" s="29"/>
      <c r="AB18" s="7">
        <f>+CA_NA1_2022!T18</f>
        <v>-8724.4763200001144</v>
      </c>
      <c r="AC18" s="7">
        <f>+CA_NA1_2023!T18</f>
        <v>-8113.7629776001058</v>
      </c>
      <c r="AE18" s="50">
        <f t="shared" si="7"/>
        <v>3264.204826222357</v>
      </c>
      <c r="AI18" s="52">
        <f t="shared" si="1"/>
        <v>8.0460936195300235E-3</v>
      </c>
      <c r="AK18" s="51"/>
      <c r="AL18" s="10"/>
    </row>
    <row r="19" spans="1:38" ht="14.45" customHeight="1" x14ac:dyDescent="0.25">
      <c r="A19" s="86">
        <v>470125</v>
      </c>
      <c r="B19" s="86" t="s">
        <v>107</v>
      </c>
      <c r="D19" s="15">
        <f>+VLOOKUP(A19,'[2]2.3 CA'!$A:$E,5,0)</f>
        <v>29574.929999999997</v>
      </c>
      <c r="F19" s="96">
        <v>460120</v>
      </c>
      <c r="G19" s="104">
        <f>+VLOOKUP(F19,'[3]Tracciato di rilevazione_2022'!$B$3:$AU$45,46,0)</f>
        <v>13</v>
      </c>
      <c r="H19" s="1">
        <f>+VLOOKUP(F19,CA_NA1_2022!$A$6:$U$48,21,0)</f>
        <v>120985.57211999947</v>
      </c>
      <c r="I19" s="24" t="s">
        <v>143</v>
      </c>
      <c r="K19" s="1">
        <f t="shared" ref="K19:K27" si="12">+H19</f>
        <v>120985.57211999947</v>
      </c>
      <c r="M19" s="71">
        <f t="shared" si="3"/>
        <v>0</v>
      </c>
      <c r="O19" s="98">
        <v>530435</v>
      </c>
      <c r="P19" s="104">
        <v>15</v>
      </c>
      <c r="Q19" s="6">
        <v>392801.31</v>
      </c>
      <c r="R19" s="24">
        <v>14</v>
      </c>
      <c r="S19" s="1">
        <f t="shared" si="10"/>
        <v>357218.56821806642</v>
      </c>
      <c r="T19" s="1">
        <f t="shared" si="11"/>
        <v>35582.741781933582</v>
      </c>
      <c r="V19" s="23">
        <f t="shared" si="0"/>
        <v>10716.557046541991</v>
      </c>
      <c r="X19" s="99">
        <v>470125</v>
      </c>
      <c r="Y19" s="29">
        <f t="shared" si="5"/>
        <v>0</v>
      </c>
      <c r="Z19" s="29">
        <f t="shared" si="6"/>
        <v>904.99285799999984</v>
      </c>
      <c r="AA19" s="29"/>
      <c r="AB19" s="7">
        <f>+CA_NA1_2022!T19</f>
        <v>636.02</v>
      </c>
      <c r="AC19" s="7">
        <f>+CA_NA1_2023!T19</f>
        <v>591.4985999999999</v>
      </c>
      <c r="AE19" s="50">
        <f t="shared" si="7"/>
        <v>2132.5114579999999</v>
      </c>
      <c r="AI19" s="52">
        <f t="shared" si="1"/>
        <v>7.2105376344086022E-2</v>
      </c>
      <c r="AK19" s="51"/>
      <c r="AL19" s="10"/>
    </row>
    <row r="20" spans="1:38" ht="14.45" customHeight="1" x14ac:dyDescent="0.25">
      <c r="A20" s="86">
        <v>470127</v>
      </c>
      <c r="B20" s="86" t="s">
        <v>108</v>
      </c>
      <c r="D20" s="15">
        <f>+VLOOKUP(A20,'[2]2.3 CA'!$A:$E,5,0)</f>
        <v>143193.03</v>
      </c>
      <c r="F20" s="96">
        <v>470125</v>
      </c>
      <c r="G20" s="104">
        <f>+VLOOKUP(F20,'[3]Tracciato di rilevazione_2022'!$B$3:$AU$45,46,0)</f>
        <v>13</v>
      </c>
      <c r="H20" s="1">
        <f>+VLOOKUP(F20,CA_NA1_2022!$A$6:$U$48,21,0)</f>
        <v>32437.02</v>
      </c>
      <c r="I20" s="24">
        <v>15</v>
      </c>
      <c r="K20" s="1">
        <f t="shared" si="12"/>
        <v>32437.02</v>
      </c>
      <c r="M20" s="71">
        <f t="shared" si="3"/>
        <v>0</v>
      </c>
      <c r="O20" s="98">
        <v>460120</v>
      </c>
      <c r="P20" s="104">
        <v>14</v>
      </c>
      <c r="Q20" s="6">
        <v>112516.58207159951</v>
      </c>
      <c r="R20" s="24">
        <v>15</v>
      </c>
      <c r="T20" s="1">
        <f>+Q20</f>
        <v>112516.58207159951</v>
      </c>
      <c r="V20" s="23">
        <f t="shared" si="0"/>
        <v>0</v>
      </c>
      <c r="X20" s="99">
        <v>470127</v>
      </c>
      <c r="Y20" s="29">
        <f t="shared" si="5"/>
        <v>-4711.5126</v>
      </c>
      <c r="Z20" s="29">
        <f t="shared" si="6"/>
        <v>-4381.7067179999995</v>
      </c>
      <c r="AA20" s="29"/>
      <c r="AB20" s="7">
        <f>+CA_NA1_2022!T20</f>
        <v>3079.42</v>
      </c>
      <c r="AC20" s="7">
        <f>+CA_NA1_2023!T20</f>
        <v>2863.8606</v>
      </c>
      <c r="AE20" s="50">
        <f t="shared" si="7"/>
        <v>-3149.9387179999994</v>
      </c>
      <c r="AI20" s="52">
        <f t="shared" si="1"/>
        <v>-2.1997849462365587E-2</v>
      </c>
      <c r="AK20" s="51"/>
      <c r="AL20" s="10"/>
    </row>
    <row r="21" spans="1:38" ht="14.45" customHeight="1" x14ac:dyDescent="0.25">
      <c r="A21" s="86">
        <v>470128</v>
      </c>
      <c r="B21" s="86" t="s">
        <v>109</v>
      </c>
      <c r="D21" s="15">
        <f>+VLOOKUP(A21,'[2]2.3 CA'!$A:$E,5,0)</f>
        <v>386594.5262700044</v>
      </c>
      <c r="F21" s="96">
        <v>480212</v>
      </c>
      <c r="G21" s="104">
        <f>+VLOOKUP(F21,'[3]Tracciato di rilevazione_2022'!$B$3:$AU$45,46,0)</f>
        <v>13</v>
      </c>
      <c r="H21" s="1">
        <f>+VLOOKUP(F21,CA_NA1_2022!$A$6:$U$48,21,0)</f>
        <v>14553.36</v>
      </c>
      <c r="I21" s="24">
        <v>16</v>
      </c>
      <c r="K21" s="1">
        <f t="shared" si="12"/>
        <v>14553.36</v>
      </c>
      <c r="M21" s="71">
        <f t="shared" si="3"/>
        <v>0</v>
      </c>
      <c r="O21" s="98">
        <v>460133</v>
      </c>
      <c r="P21" s="104">
        <v>14</v>
      </c>
      <c r="Q21" s="6">
        <v>643061.23169999989</v>
      </c>
      <c r="R21" s="24">
        <v>16</v>
      </c>
      <c r="T21" s="1">
        <f t="shared" ref="T21:T27" si="13">+Q21</f>
        <v>643061.23169999989</v>
      </c>
      <c r="V21" s="23">
        <f t="shared" si="0"/>
        <v>0</v>
      </c>
      <c r="X21" s="99">
        <v>470128</v>
      </c>
      <c r="Y21" s="29">
        <f t="shared" si="5"/>
        <v>-12470.791170000142</v>
      </c>
      <c r="Z21" s="29">
        <f t="shared" si="6"/>
        <v>0</v>
      </c>
      <c r="AA21" s="29"/>
      <c r="AB21" s="7">
        <f>+CA_NA1_2022!T21</f>
        <v>0</v>
      </c>
      <c r="AC21" s="7">
        <f>+CA_NA1_2023!T21</f>
        <v>0</v>
      </c>
      <c r="AE21" s="50">
        <f t="shared" si="7"/>
        <v>-12470.791170000142</v>
      </c>
      <c r="AI21" s="52">
        <f t="shared" si="1"/>
        <v>-3.2258064516129031E-2</v>
      </c>
      <c r="AK21" s="51"/>
      <c r="AL21" s="10"/>
    </row>
    <row r="22" spans="1:38" ht="14.45" customHeight="1" x14ac:dyDescent="0.25">
      <c r="A22" s="86">
        <v>470129</v>
      </c>
      <c r="B22" s="86" t="s">
        <v>110</v>
      </c>
      <c r="D22" s="15">
        <f>+VLOOKUP(A22,'[2]2.3 CA'!$A:$E,5,0)</f>
        <v>510544.88999999996</v>
      </c>
      <c r="F22" s="96">
        <v>530340</v>
      </c>
      <c r="G22" s="104">
        <f>+VLOOKUP(F22,'[3]Tracciato di rilevazione_2022'!$B$3:$AU$45,46,0)</f>
        <v>13</v>
      </c>
      <c r="H22" s="1">
        <f>+VLOOKUP(F22,CA_NA1_2022!$A$6:$U$48,21,0)</f>
        <v>222063.18</v>
      </c>
      <c r="I22" s="24">
        <v>17</v>
      </c>
      <c r="K22" s="1">
        <f t="shared" si="12"/>
        <v>222063.18</v>
      </c>
      <c r="M22" s="71">
        <f t="shared" si="3"/>
        <v>0</v>
      </c>
      <c r="O22" s="98">
        <v>470128</v>
      </c>
      <c r="P22" s="104">
        <v>14</v>
      </c>
      <c r="Q22" s="6">
        <v>386594.5262700044</v>
      </c>
      <c r="R22" s="24">
        <v>17</v>
      </c>
      <c r="T22" s="1">
        <f t="shared" si="13"/>
        <v>386594.5262700044</v>
      </c>
      <c r="V22" s="23">
        <f t="shared" si="0"/>
        <v>0</v>
      </c>
      <c r="X22" s="99">
        <v>470129</v>
      </c>
      <c r="Y22" s="29">
        <f t="shared" si="5"/>
        <v>10288.230015912657</v>
      </c>
      <c r="Z22" s="29">
        <f t="shared" si="6"/>
        <v>13650.305213430667</v>
      </c>
      <c r="AA22" s="29"/>
      <c r="AB22" s="7">
        <f>+CA_NA1_2022!T22</f>
        <v>-10979.460000000001</v>
      </c>
      <c r="AC22" s="7">
        <f>+CA_NA1_2023!T22</f>
        <v>-10210.897799999999</v>
      </c>
      <c r="AE22" s="50">
        <f t="shared" si="7"/>
        <v>2748.1774293433245</v>
      </c>
      <c r="AI22" s="52">
        <f t="shared" si="1"/>
        <v>5.3828321136331903E-3</v>
      </c>
      <c r="AK22" s="51"/>
      <c r="AL22" s="10"/>
    </row>
    <row r="23" spans="1:38" ht="14.45" customHeight="1" x14ac:dyDescent="0.25">
      <c r="A23" s="86">
        <v>480212</v>
      </c>
      <c r="B23" s="86" t="s">
        <v>111</v>
      </c>
      <c r="D23" s="15">
        <f>+VLOOKUP(A23,'[2]2.3 CA'!$A:$E,5,0)</f>
        <v>13269.24</v>
      </c>
      <c r="F23" s="96">
        <v>530437</v>
      </c>
      <c r="G23" s="104">
        <f>+VLOOKUP(F23,'[3]Tracciato di rilevazione_2022'!$B$3:$AU$45,46,0)</f>
        <v>13</v>
      </c>
      <c r="H23" s="1">
        <f>+VLOOKUP(F23,CA_NA1_2022!$A$6:$U$48,21,0)</f>
        <v>361136.2379999932</v>
      </c>
      <c r="I23" s="24">
        <v>18</v>
      </c>
      <c r="K23" s="1">
        <f t="shared" si="12"/>
        <v>361136.2379999932</v>
      </c>
      <c r="M23" s="71">
        <f t="shared" si="3"/>
        <v>0</v>
      </c>
      <c r="O23" s="98">
        <v>490195</v>
      </c>
      <c r="P23" s="104">
        <v>14</v>
      </c>
      <c r="Q23" s="6">
        <v>114590.87999999999</v>
      </c>
      <c r="R23" s="24">
        <v>18</v>
      </c>
      <c r="T23" s="1">
        <f t="shared" si="13"/>
        <v>114590.87999999999</v>
      </c>
      <c r="V23" s="23">
        <f t="shared" si="0"/>
        <v>0</v>
      </c>
      <c r="X23" s="99">
        <v>480212</v>
      </c>
      <c r="Y23" s="29">
        <f t="shared" si="5"/>
        <v>0</v>
      </c>
      <c r="Z23" s="29">
        <f t="shared" si="6"/>
        <v>-406.03874399999995</v>
      </c>
      <c r="AA23" s="29"/>
      <c r="AB23" s="7">
        <f>+CA_NA1_2022!T23</f>
        <v>285.36</v>
      </c>
      <c r="AC23" s="7">
        <f>+CA_NA1_2023!T23</f>
        <v>265.38479999999998</v>
      </c>
      <c r="AE23" s="50">
        <f t="shared" si="7"/>
        <v>144.70605600000005</v>
      </c>
      <c r="AI23" s="52">
        <f t="shared" si="1"/>
        <v>1.0905376344086025E-2</v>
      </c>
      <c r="AK23" s="51"/>
      <c r="AL23" s="10"/>
    </row>
    <row r="24" spans="1:38" ht="14.45" customHeight="1" x14ac:dyDescent="0.25">
      <c r="A24" s="86">
        <v>490194</v>
      </c>
      <c r="B24" s="86" t="s">
        <v>112</v>
      </c>
      <c r="D24" s="15">
        <f>+VLOOKUP(A24,'[2]2.3 CA'!$A:$E,5,0)</f>
        <v>161855.34</v>
      </c>
      <c r="F24" s="96" t="s">
        <v>136</v>
      </c>
      <c r="G24" s="104">
        <f>+VLOOKUP(F24,'[3]Tracciato di rilevazione_2022'!$B$3:$AU$45,46,0)</f>
        <v>13</v>
      </c>
      <c r="H24" s="1">
        <f>+VLOOKUP(F24,CA_NA1_2022!$A$6:$U$48,21,0)</f>
        <v>450252</v>
      </c>
      <c r="I24" s="24">
        <v>19</v>
      </c>
      <c r="K24" s="1">
        <f t="shared" si="12"/>
        <v>450252</v>
      </c>
      <c r="M24" s="71">
        <f t="shared" si="3"/>
        <v>0</v>
      </c>
      <c r="O24" s="98">
        <v>500228</v>
      </c>
      <c r="P24" s="104">
        <v>14</v>
      </c>
      <c r="Q24" s="6">
        <v>313499.95586819085</v>
      </c>
      <c r="R24" s="24">
        <v>19</v>
      </c>
      <c r="T24" s="1">
        <f t="shared" si="13"/>
        <v>313499.95586819085</v>
      </c>
      <c r="V24" s="23">
        <f t="shared" si="0"/>
        <v>0</v>
      </c>
      <c r="X24" s="99">
        <v>490194</v>
      </c>
      <c r="Y24" s="29">
        <f t="shared" si="5"/>
        <v>-3329.9348532312838</v>
      </c>
      <c r="Z24" s="29">
        <f t="shared" si="6"/>
        <v>4952.7734039999996</v>
      </c>
      <c r="AA24" s="29"/>
      <c r="AB24" s="7">
        <f>+CA_NA1_2022!T24</f>
        <v>3480.76</v>
      </c>
      <c r="AC24" s="7">
        <f>+CA_NA1_2023!T24</f>
        <v>3237.1068</v>
      </c>
      <c r="AE24" s="50">
        <f t="shared" si="7"/>
        <v>8340.705350768716</v>
      </c>
      <c r="AI24" s="52">
        <f t="shared" si="1"/>
        <v>5.153185153340456E-2</v>
      </c>
      <c r="AK24" s="51"/>
      <c r="AL24" s="10"/>
    </row>
    <row r="25" spans="1:38" ht="14.45" customHeight="1" x14ac:dyDescent="0.25">
      <c r="A25" s="86">
        <v>490195</v>
      </c>
      <c r="B25" s="86" t="s">
        <v>113</v>
      </c>
      <c r="D25" s="15">
        <f>+VLOOKUP(A25,'[2]2.3 CA'!$A:$E,5,0)</f>
        <v>112343.99999999999</v>
      </c>
      <c r="F25" s="96">
        <v>520309</v>
      </c>
      <c r="G25" s="104">
        <f>+VLOOKUP(F25,'[3]Tracciato di rilevazione_2022'!$B$3:$AU$45,46,0)</f>
        <v>12</v>
      </c>
      <c r="H25" s="1">
        <f>+VLOOKUP(F25,CA_NA1_2022!$A$6:$U$48,21,0)</f>
        <v>523021.58607996971</v>
      </c>
      <c r="I25" s="24">
        <v>20</v>
      </c>
      <c r="K25" s="1">
        <f>+H25</f>
        <v>523021.58607996971</v>
      </c>
      <c r="M25" s="71">
        <f t="shared" si="3"/>
        <v>0</v>
      </c>
      <c r="O25" s="98">
        <v>500265</v>
      </c>
      <c r="P25" s="104">
        <v>14</v>
      </c>
      <c r="Q25" s="6">
        <v>507680.50871156837</v>
      </c>
      <c r="R25" s="24">
        <v>20</v>
      </c>
      <c r="T25" s="1">
        <f t="shared" si="13"/>
        <v>507680.50871156837</v>
      </c>
      <c r="V25" s="23">
        <f t="shared" si="0"/>
        <v>0</v>
      </c>
      <c r="X25" s="99">
        <v>490195</v>
      </c>
      <c r="Y25" s="29">
        <f t="shared" si="5"/>
        <v>-3696.48</v>
      </c>
      <c r="Z25" s="29">
        <f t="shared" si="6"/>
        <v>0</v>
      </c>
      <c r="AA25" s="29"/>
      <c r="AB25" s="7">
        <f>+CA_NA1_2022!T25</f>
        <v>2416</v>
      </c>
      <c r="AC25" s="7">
        <f>+CA_NA1_2023!T25</f>
        <v>2246.8799999999997</v>
      </c>
      <c r="AE25" s="50">
        <f t="shared" si="7"/>
        <v>966.39999999999964</v>
      </c>
      <c r="AI25" s="52">
        <f t="shared" si="1"/>
        <v>8.6021505376344069E-3</v>
      </c>
      <c r="AK25" s="51"/>
      <c r="AL25" s="10"/>
    </row>
    <row r="26" spans="1:38" ht="14.45" customHeight="1" x14ac:dyDescent="0.25">
      <c r="A26" s="86">
        <v>490206</v>
      </c>
      <c r="B26" s="86" t="s">
        <v>114</v>
      </c>
      <c r="D26" s="15">
        <f>+VLOOKUP(A26,'[2]2.3 CA'!$A:$E,5,0)</f>
        <v>115731.06</v>
      </c>
      <c r="F26" s="96">
        <v>530446</v>
      </c>
      <c r="G26" s="104">
        <f>+VLOOKUP(F26,'[3]Tracciato di rilevazione_2022'!$B$3:$AU$45,46,0)</f>
        <v>12</v>
      </c>
      <c r="H26" s="1">
        <f>+VLOOKUP(F26,CA_NA1_2022!$A$6:$U$48,21,0)</f>
        <v>155914.07999999999</v>
      </c>
      <c r="I26" s="24">
        <v>21</v>
      </c>
      <c r="K26" s="1">
        <f t="shared" si="12"/>
        <v>155914.07999999999</v>
      </c>
      <c r="M26" s="71">
        <f t="shared" si="3"/>
        <v>0</v>
      </c>
      <c r="O26" s="98">
        <v>510247</v>
      </c>
      <c r="P26" s="104">
        <v>14</v>
      </c>
      <c r="Q26" s="6">
        <v>429698.04964799708</v>
      </c>
      <c r="R26" s="24">
        <v>21</v>
      </c>
      <c r="T26" s="1">
        <f t="shared" si="13"/>
        <v>429698.04964799708</v>
      </c>
      <c r="V26" s="23">
        <f t="shared" si="0"/>
        <v>0</v>
      </c>
      <c r="X26" s="99">
        <v>490206</v>
      </c>
      <c r="Y26" s="29">
        <f t="shared" si="5"/>
        <v>-3807.9251999999997</v>
      </c>
      <c r="Z26" s="29">
        <f t="shared" si="6"/>
        <v>-3541.3704359999997</v>
      </c>
      <c r="AA26" s="29"/>
      <c r="AB26" s="7">
        <f>+CA_NA1_2022!T26</f>
        <v>2488.84</v>
      </c>
      <c r="AC26" s="7">
        <f>+CA_NA1_2023!T26</f>
        <v>2314.6212</v>
      </c>
      <c r="AE26" s="50">
        <f t="shared" si="7"/>
        <v>-2545.8344359999987</v>
      </c>
      <c r="AI26" s="52">
        <f t="shared" si="1"/>
        <v>-2.199784946236558E-2</v>
      </c>
      <c r="AK26" s="51"/>
      <c r="AL26" s="10"/>
    </row>
    <row r="27" spans="1:38" ht="14.45" customHeight="1" x14ac:dyDescent="0.25">
      <c r="A27" s="87" t="s">
        <v>140</v>
      </c>
      <c r="B27" s="86" t="s">
        <v>115</v>
      </c>
      <c r="D27" s="15">
        <f>+VLOOKUP(A27,'[2]2.3 CA'!$A:$E,5,0)</f>
        <v>238345.97999999998</v>
      </c>
      <c r="F27" s="96" t="s">
        <v>134</v>
      </c>
      <c r="G27" s="104">
        <f>+VLOOKUP(F27,'[3]Tracciato di rilevazione_2022'!$B$3:$AU$45,46,0)</f>
        <v>12</v>
      </c>
      <c r="H27" s="1">
        <f>+VLOOKUP(F27,CA_NA1_2022!$A$6:$U$48,21,0)</f>
        <v>154532.01653999923</v>
      </c>
      <c r="I27" s="24">
        <v>22</v>
      </c>
      <c r="K27" s="1">
        <f t="shared" si="12"/>
        <v>154532.01653999923</v>
      </c>
      <c r="M27" s="71">
        <f t="shared" si="3"/>
        <v>0</v>
      </c>
      <c r="O27" s="98" t="s">
        <v>136</v>
      </c>
      <c r="P27" s="104">
        <v>14</v>
      </c>
      <c r="Q27" s="6">
        <v>418734.36</v>
      </c>
      <c r="R27" s="24">
        <v>22</v>
      </c>
      <c r="T27" s="1">
        <f t="shared" si="13"/>
        <v>418734.36</v>
      </c>
      <c r="V27" s="23">
        <f t="shared" si="0"/>
        <v>0</v>
      </c>
      <c r="X27" s="98" t="s">
        <v>140</v>
      </c>
      <c r="Y27" s="29">
        <f t="shared" si="5"/>
        <v>-7842.3516</v>
      </c>
      <c r="Z27" s="29">
        <f t="shared" si="6"/>
        <v>-7293.3869879999993</v>
      </c>
      <c r="AA27" s="29"/>
      <c r="AB27" s="7">
        <f>+CA_NA1_2022!T27</f>
        <v>5125.72</v>
      </c>
      <c r="AC27" s="7">
        <f>+CA_NA1_2023!T27</f>
        <v>4766.9196000000002</v>
      </c>
      <c r="AE27" s="50">
        <f t="shared" si="7"/>
        <v>-5243.0989879999988</v>
      </c>
      <c r="AI27" s="52">
        <f t="shared" si="1"/>
        <v>-2.1997849462365587E-2</v>
      </c>
      <c r="AK27" s="51"/>
      <c r="AL27" s="10"/>
    </row>
    <row r="28" spans="1:38" ht="14.45" customHeight="1" x14ac:dyDescent="0.25">
      <c r="A28" s="86">
        <v>500228</v>
      </c>
      <c r="B28" s="86" t="s">
        <v>116</v>
      </c>
      <c r="D28" s="15">
        <f>+VLOOKUP(A28,'[2]2.3 CA'!$A:$E,5,0)</f>
        <v>307352.89790999104</v>
      </c>
      <c r="F28" s="96">
        <v>490194</v>
      </c>
      <c r="G28" s="104">
        <f>+VLOOKUP(F28,'[3]Tracciato di rilevazione_2022'!$B$3:$AU$45,46,0)</f>
        <v>11</v>
      </c>
      <c r="H28" s="1">
        <f>+VLOOKUP(F28,CA_NA1_2022!$A$6:$U$48,21,0)</f>
        <v>177518.76</v>
      </c>
      <c r="I28" s="24">
        <v>23</v>
      </c>
      <c r="K28" s="1">
        <f>+H28*$K$56</f>
        <v>66520.931558957207</v>
      </c>
      <c r="L28" s="1">
        <f>+H28-K28</f>
        <v>110997.8284410428</v>
      </c>
      <c r="M28" s="71">
        <f t="shared" si="3"/>
        <v>-3329.9348532312838</v>
      </c>
      <c r="O28" s="98">
        <v>460103</v>
      </c>
      <c r="P28" s="104">
        <v>13</v>
      </c>
      <c r="Q28" s="6">
        <v>277041.18505998992</v>
      </c>
      <c r="R28" s="24">
        <v>23</v>
      </c>
      <c r="T28" s="1">
        <f>+Q28*$T$57</f>
        <v>54108.397803631291</v>
      </c>
      <c r="U28" s="1">
        <f>+Q28-T28</f>
        <v>222932.78725635863</v>
      </c>
      <c r="V28" s="23">
        <f t="shared" si="0"/>
        <v>-6687.9836176907584</v>
      </c>
      <c r="X28" s="99">
        <v>500228</v>
      </c>
      <c r="Y28" s="29">
        <f t="shared" si="5"/>
        <v>10112.901802199705</v>
      </c>
      <c r="Z28" s="29">
        <f t="shared" si="6"/>
        <v>0</v>
      </c>
      <c r="AA28" s="29"/>
      <c r="AB28" s="7">
        <f>+CA_NA1_2022!T28</f>
        <v>6609.7397399998072</v>
      </c>
      <c r="AC28" s="7">
        <f>+CA_NA1_2023!T28</f>
        <v>6147.0579581998209</v>
      </c>
      <c r="AE28" s="50">
        <f t="shared" si="7"/>
        <v>22869.699500399332</v>
      </c>
      <c r="AI28" s="52">
        <f t="shared" si="1"/>
        <v>7.4408602150537628E-2</v>
      </c>
      <c r="AK28" s="51"/>
      <c r="AL28" s="10"/>
    </row>
    <row r="29" spans="1:38" ht="14.45" customHeight="1" x14ac:dyDescent="0.25">
      <c r="A29" s="86">
        <v>500265</v>
      </c>
      <c r="B29" s="86" t="s">
        <v>117</v>
      </c>
      <c r="D29" s="15">
        <f>+VLOOKUP(A29,'[2]2.3 CA'!$A:$E,5,0)</f>
        <v>518041.33541996771</v>
      </c>
      <c r="F29" s="96">
        <v>530349</v>
      </c>
      <c r="G29" s="104">
        <f>+VLOOKUP(F29,'[3]Tracciato di rilevazione_2022'!$B$3:$AU$45,46,0)</f>
        <v>11</v>
      </c>
      <c r="H29" s="1">
        <f>+VLOOKUP(F29,CA_NA1_2022!$A$6:$U$48,21,0)</f>
        <v>390808</v>
      </c>
      <c r="I29" s="24">
        <v>24</v>
      </c>
      <c r="K29" s="1">
        <f t="shared" ref="K29:K30" si="14">+H29*$K$56</f>
        <v>146445.99940137565</v>
      </c>
      <c r="L29" s="1">
        <f t="shared" ref="L29:L30" si="15">+H29-K29</f>
        <v>244362.00059862435</v>
      </c>
      <c r="M29" s="71">
        <f t="shared" si="3"/>
        <v>-7330.8600179587302</v>
      </c>
      <c r="O29" s="98">
        <v>520309</v>
      </c>
      <c r="P29" s="104">
        <v>13</v>
      </c>
      <c r="Q29" s="6">
        <v>486410.07505437179</v>
      </c>
      <c r="R29" s="24">
        <v>24</v>
      </c>
      <c r="T29" s="1">
        <f t="shared" ref="T29:T33" si="16">+Q29*$T$57</f>
        <v>94999.845712604307</v>
      </c>
      <c r="U29" s="1">
        <f t="shared" ref="U29:U33" si="17">+Q29-T29</f>
        <v>391410.2293417675</v>
      </c>
      <c r="V29" s="23">
        <f t="shared" si="0"/>
        <v>-11742.306880253025</v>
      </c>
      <c r="X29" s="99">
        <v>500265</v>
      </c>
      <c r="Y29" s="29">
        <f t="shared" si="5"/>
        <v>10439.294410627022</v>
      </c>
      <c r="Z29" s="29">
        <f t="shared" si="6"/>
        <v>0</v>
      </c>
      <c r="AA29" s="29"/>
      <c r="AB29" s="7">
        <f>+CA_NA1_2022!T29</f>
        <v>-11140.673879999307</v>
      </c>
      <c r="AC29" s="7">
        <f>+CA_NA1_2023!T29</f>
        <v>-10360.826708399354</v>
      </c>
      <c r="AE29" s="50">
        <f t="shared" si="7"/>
        <v>-11062.206177771639</v>
      </c>
      <c r="AI29" s="52">
        <f t="shared" si="1"/>
        <v>-2.1353906380469984E-2</v>
      </c>
      <c r="AK29" s="51"/>
      <c r="AL29" s="10"/>
    </row>
    <row r="30" spans="1:38" ht="14.45" customHeight="1" x14ac:dyDescent="0.25">
      <c r="A30" s="86">
        <v>510247</v>
      </c>
      <c r="B30" s="86" t="s">
        <v>118</v>
      </c>
      <c r="D30" s="15">
        <f>+VLOOKUP(A30,'[2]2.3 CA'!$A:$E,5,0)</f>
        <v>438467.397599997</v>
      </c>
      <c r="F30" s="96">
        <v>530435</v>
      </c>
      <c r="G30" s="104">
        <f>+VLOOKUP(F30,'[3]Tracciato di rilevazione_2022'!$B$3:$AU$45,46,0)</f>
        <v>11</v>
      </c>
      <c r="H30" s="1">
        <f>+VLOOKUP(F30,CA_NA1_2022!$A$6:$U$48,21,0)</f>
        <v>422367</v>
      </c>
      <c r="I30" s="24">
        <v>25</v>
      </c>
      <c r="K30" s="1">
        <f t="shared" si="14"/>
        <v>158271.98375969997</v>
      </c>
      <c r="L30" s="1">
        <f t="shared" si="15"/>
        <v>264095.01624030003</v>
      </c>
      <c r="M30" s="71">
        <f t="shared" si="3"/>
        <v>-7922.8504872090007</v>
      </c>
      <c r="O30" s="98">
        <v>530346</v>
      </c>
      <c r="P30" s="104">
        <v>13</v>
      </c>
      <c r="Q30" s="6">
        <v>171210.70810799804</v>
      </c>
      <c r="R30" s="24">
        <v>25</v>
      </c>
      <c r="T30" s="1">
        <f t="shared" si="16"/>
        <v>33438.844482790402</v>
      </c>
      <c r="U30" s="1">
        <f t="shared" si="17"/>
        <v>137771.86362520762</v>
      </c>
      <c r="V30" s="23">
        <f t="shared" si="0"/>
        <v>-4133.1559087562282</v>
      </c>
      <c r="X30" s="99">
        <v>510247</v>
      </c>
      <c r="Y30" s="29">
        <f t="shared" si="5"/>
        <v>13861.227407999906</v>
      </c>
      <c r="Z30" s="29">
        <f t="shared" si="6"/>
        <v>0</v>
      </c>
      <c r="AA30" s="29"/>
      <c r="AB30" s="7">
        <f>+CA_NA1_2022!T30</f>
        <v>-9429.4063999999362</v>
      </c>
      <c r="AC30" s="7">
        <f>+CA_NA1_2023!T30</f>
        <v>-8769.3479519999401</v>
      </c>
      <c r="AE30" s="50">
        <f t="shared" si="7"/>
        <v>-4337.5269439999702</v>
      </c>
      <c r="AI30" s="52">
        <f t="shared" si="1"/>
        <v>-9.892473118279569E-3</v>
      </c>
      <c r="AK30" s="51"/>
      <c r="AL30" s="10"/>
    </row>
    <row r="31" spans="1:38" ht="14.45" customHeight="1" x14ac:dyDescent="0.25">
      <c r="A31" s="86">
        <v>510249</v>
      </c>
      <c r="B31" s="86" t="s">
        <v>119</v>
      </c>
      <c r="D31" s="15">
        <f>+VLOOKUP(A31,'[2]2.3 CA'!$A:$E,5,0)</f>
        <v>114675.23099999999</v>
      </c>
      <c r="F31" s="96">
        <v>450060</v>
      </c>
      <c r="G31" s="104">
        <f>+VLOOKUP(F31,'[3]Tracciato di rilevazione_2022'!$B$3:$AU$45,46,0)</f>
        <v>10</v>
      </c>
      <c r="H31" s="1">
        <f>+VLOOKUP(F31,CA_NA1_2022!$A$6:$U$48,21,0)</f>
        <v>106473.58332000153</v>
      </c>
      <c r="I31" s="24">
        <v>26</v>
      </c>
      <c r="L31" s="1">
        <f>+H31</f>
        <v>106473.58332000153</v>
      </c>
      <c r="M31" s="71">
        <f t="shared" si="3"/>
        <v>-3194.207499600046</v>
      </c>
      <c r="O31" s="98">
        <v>530349</v>
      </c>
      <c r="P31" s="104">
        <v>13</v>
      </c>
      <c r="Q31" s="6">
        <v>363451.44</v>
      </c>
      <c r="R31" s="24">
        <v>26</v>
      </c>
      <c r="T31" s="1">
        <f t="shared" si="16"/>
        <v>70985.023737767522</v>
      </c>
      <c r="U31" s="1">
        <f t="shared" si="17"/>
        <v>292466.41626223247</v>
      </c>
      <c r="V31" s="23">
        <f t="shared" si="0"/>
        <v>-8773.9924878669735</v>
      </c>
      <c r="X31" s="99">
        <v>510249</v>
      </c>
      <c r="Y31" s="29">
        <f t="shared" si="5"/>
        <v>-3773.1850199999999</v>
      </c>
      <c r="Z31" s="29">
        <f t="shared" si="6"/>
        <v>-3509.0620685999997</v>
      </c>
      <c r="AA31" s="29"/>
      <c r="AB31" s="7">
        <f>+CA_NA1_2022!T31</f>
        <v>2466.134</v>
      </c>
      <c r="AC31" s="7">
        <f>+CA_NA1_2023!T31</f>
        <v>2293.5046199999997</v>
      </c>
      <c r="AE31" s="50">
        <f t="shared" si="7"/>
        <v>-2522.6084685999995</v>
      </c>
      <c r="AI31" s="52">
        <f t="shared" si="1"/>
        <v>-2.199784946236559E-2</v>
      </c>
      <c r="AK31" s="51"/>
      <c r="AL31" s="10"/>
    </row>
    <row r="32" spans="1:38" ht="14.45" customHeight="1" x14ac:dyDescent="0.25">
      <c r="A32" s="86">
        <v>510299</v>
      </c>
      <c r="B32" s="86" t="s">
        <v>120</v>
      </c>
      <c r="D32" s="15">
        <f>+VLOOKUP(A32,'[2]2.3 CA'!$A:$E,5,0)</f>
        <v>255766.74</v>
      </c>
      <c r="F32" s="96">
        <v>530336</v>
      </c>
      <c r="G32" s="104">
        <f>+VLOOKUP(F32,'[3]Tracciato di rilevazione_2022'!$B$3:$AU$45,46,0)</f>
        <v>10</v>
      </c>
      <c r="H32" s="1">
        <f>+VLOOKUP(F32,CA_NA1_2022!$A$6:$U$48,21,0)</f>
        <v>230374.10879999999</v>
      </c>
      <c r="I32" s="24">
        <v>27</v>
      </c>
      <c r="L32" s="1">
        <f t="shared" ref="L32:L48" si="18">+H32</f>
        <v>230374.10879999999</v>
      </c>
      <c r="M32" s="71">
        <f t="shared" si="3"/>
        <v>-6911.2232639999993</v>
      </c>
      <c r="O32" s="98">
        <v>530437</v>
      </c>
      <c r="P32" s="104">
        <v>13</v>
      </c>
      <c r="Q32" s="6">
        <v>329139.56731319381</v>
      </c>
      <c r="R32" s="24">
        <v>27</v>
      </c>
      <c r="T32" s="1">
        <f t="shared" si="16"/>
        <v>64283.635796753464</v>
      </c>
      <c r="U32" s="1">
        <f t="shared" si="17"/>
        <v>264855.93151644035</v>
      </c>
      <c r="V32" s="23">
        <f t="shared" si="0"/>
        <v>-7945.6779454932102</v>
      </c>
      <c r="X32" s="99">
        <v>510299</v>
      </c>
      <c r="Y32" s="29">
        <f t="shared" si="5"/>
        <v>8085.5291999999999</v>
      </c>
      <c r="Z32" s="29">
        <f t="shared" si="6"/>
        <v>6838.3684428692759</v>
      </c>
      <c r="AA32" s="29"/>
      <c r="AB32" s="7">
        <f>+CA_NA1_2022!T32</f>
        <v>-5500.36</v>
      </c>
      <c r="AC32" s="7">
        <f>+CA_NA1_2023!T32</f>
        <v>-5115.3347999999996</v>
      </c>
      <c r="AE32" s="50">
        <f t="shared" si="7"/>
        <v>4308.2028428692765</v>
      </c>
      <c r="AI32" s="52">
        <f t="shared" si="1"/>
        <v>1.6844265375823599E-2</v>
      </c>
      <c r="AK32" s="51"/>
      <c r="AL32" s="10"/>
    </row>
    <row r="33" spans="1:38" ht="14.45" customHeight="1" x14ac:dyDescent="0.25">
      <c r="A33" s="86">
        <v>520307</v>
      </c>
      <c r="B33" s="86" t="s">
        <v>121</v>
      </c>
      <c r="D33" s="15">
        <f>+VLOOKUP(A33,'[2]2.3 CA'!$A:$E,5,0)</f>
        <v>426505.43999999994</v>
      </c>
      <c r="F33" s="96">
        <v>530342</v>
      </c>
      <c r="G33" s="104">
        <f>+VLOOKUP(F33,'[3]Tracciato di rilevazione_2022'!$B$3:$AU$45,46,0)</f>
        <v>10</v>
      </c>
      <c r="H33" s="1">
        <f>+VLOOKUP(F33,CA_NA1_2022!$A$6:$U$48,21,0)</f>
        <v>246434.04</v>
      </c>
      <c r="I33" s="24">
        <v>28</v>
      </c>
      <c r="L33" s="1">
        <f t="shared" si="18"/>
        <v>246434.04</v>
      </c>
      <c r="M33" s="71">
        <f t="shared" si="3"/>
        <v>-7393.0212000000001</v>
      </c>
      <c r="O33" s="98" t="s">
        <v>134</v>
      </c>
      <c r="P33" s="104">
        <v>13</v>
      </c>
      <c r="Q33" s="6">
        <v>143714.77538219927</v>
      </c>
      <c r="R33" s="24">
        <v>28</v>
      </c>
      <c r="T33" s="1">
        <f t="shared" si="16"/>
        <v>28068.665079366154</v>
      </c>
      <c r="U33" s="1">
        <f t="shared" si="17"/>
        <v>115646.11030283311</v>
      </c>
      <c r="V33" s="23">
        <f t="shared" si="0"/>
        <v>-3469.3833090849935</v>
      </c>
      <c r="X33" s="99">
        <v>520307</v>
      </c>
      <c r="Y33" s="29">
        <f t="shared" si="5"/>
        <v>14033.404799999998</v>
      </c>
      <c r="Z33" s="29">
        <f t="shared" si="6"/>
        <v>13051.066463999998</v>
      </c>
      <c r="AA33" s="29"/>
      <c r="AB33" s="7">
        <f>+CA_NA1_2022!T33</f>
        <v>9172.16</v>
      </c>
      <c r="AC33" s="7">
        <f>+CA_NA1_2023!T33</f>
        <v>8530.1087999999982</v>
      </c>
      <c r="AE33" s="50">
        <f t="shared" si="7"/>
        <v>44786.740063999998</v>
      </c>
      <c r="AI33" s="106">
        <f t="shared" si="1"/>
        <v>0.10500860215053764</v>
      </c>
      <c r="AK33" s="51"/>
      <c r="AL33" s="10"/>
    </row>
    <row r="34" spans="1:38" ht="14.45" customHeight="1" x14ac:dyDescent="0.25">
      <c r="A34" s="86">
        <v>520309</v>
      </c>
      <c r="B34" s="86" t="s">
        <v>122</v>
      </c>
      <c r="D34" s="15">
        <f>+VLOOKUP(A34,'[2]2.3 CA'!$A:$E,5,0)</f>
        <v>496336.81127997121</v>
      </c>
      <c r="F34" s="96" t="s">
        <v>140</v>
      </c>
      <c r="G34" s="104">
        <f>+VLOOKUP(F34,'[3]Tracciato di rilevazione_2022'!$B$3:$AU$45,46,0)</f>
        <v>9</v>
      </c>
      <c r="H34" s="1">
        <f>+VLOOKUP(F34,CA_NA1_2022!$A$6:$U$48,21,0)</f>
        <v>261411.72</v>
      </c>
      <c r="I34" s="24">
        <v>29</v>
      </c>
      <c r="L34" s="1">
        <f t="shared" si="18"/>
        <v>261411.72</v>
      </c>
      <c r="M34" s="71">
        <f t="shared" si="3"/>
        <v>-7842.3516</v>
      </c>
      <c r="O34" s="98">
        <v>530335</v>
      </c>
      <c r="P34" s="104">
        <v>12</v>
      </c>
      <c r="Q34" s="6">
        <v>243011.78999999998</v>
      </c>
      <c r="R34" s="24">
        <v>29</v>
      </c>
      <c r="U34" s="1">
        <f t="shared" ref="U34" si="19">+Q34-T34</f>
        <v>243011.78999999998</v>
      </c>
      <c r="V34" s="23">
        <f t="shared" si="0"/>
        <v>-7290.3536999999988</v>
      </c>
      <c r="X34" s="99">
        <v>520309</v>
      </c>
      <c r="Y34" s="29">
        <f t="shared" si="5"/>
        <v>0</v>
      </c>
      <c r="Z34" s="29">
        <f t="shared" si="6"/>
        <v>-11742.306880253025</v>
      </c>
      <c r="AA34" s="29"/>
      <c r="AB34" s="7">
        <f>+CA_NA1_2022!T34</f>
        <v>-10673.909919999382</v>
      </c>
      <c r="AC34" s="7">
        <f>+CA_NA1_2023!T34</f>
        <v>-9926.7362255994249</v>
      </c>
      <c r="AE34" s="50">
        <f t="shared" si="7"/>
        <v>-32342.953025851828</v>
      </c>
      <c r="AI34" s="52">
        <f t="shared" si="1"/>
        <v>-6.5163317108083638E-2</v>
      </c>
      <c r="AK34" s="51"/>
      <c r="AL34" s="10"/>
    </row>
    <row r="35" spans="1:38" ht="14.45" customHeight="1" x14ac:dyDescent="0.25">
      <c r="A35" s="86">
        <v>530335</v>
      </c>
      <c r="B35" s="86" t="s">
        <v>123</v>
      </c>
      <c r="D35" s="15">
        <f>+VLOOKUP(A35,'[2]2.3 CA'!$A:$E,5,0)</f>
        <v>243011.78999999998</v>
      </c>
      <c r="F35" s="96">
        <v>460090</v>
      </c>
      <c r="G35" s="104">
        <f>+VLOOKUP(F35,'[3]Tracciato di rilevazione_2022'!$B$3:$AU$45,46,0)</f>
        <v>9</v>
      </c>
      <c r="H35" s="1">
        <f>+VLOOKUP(F35,CA_NA1_2022!$A$6:$U$48,21,0)</f>
        <v>151976.49399999855</v>
      </c>
      <c r="I35" s="24">
        <v>30</v>
      </c>
      <c r="L35" s="1">
        <f t="shared" si="18"/>
        <v>151976.49399999855</v>
      </c>
      <c r="M35" s="71">
        <f t="shared" si="3"/>
        <v>-4559.2948199999564</v>
      </c>
      <c r="O35" s="98">
        <v>480212</v>
      </c>
      <c r="P35" s="104">
        <v>12</v>
      </c>
      <c r="Q35" s="6">
        <v>13534.6248</v>
      </c>
      <c r="R35" s="24">
        <v>30</v>
      </c>
      <c r="U35" s="1">
        <f>+Q35</f>
        <v>13534.6248</v>
      </c>
      <c r="V35" s="23">
        <f t="shared" si="0"/>
        <v>-406.03874399999995</v>
      </c>
      <c r="X35" s="99">
        <v>530335</v>
      </c>
      <c r="Y35" s="29">
        <f t="shared" si="5"/>
        <v>-7839.09</v>
      </c>
      <c r="Z35" s="29">
        <f t="shared" si="6"/>
        <v>-7290.3536999999988</v>
      </c>
      <c r="AA35" s="29"/>
      <c r="AB35" s="7">
        <f>+CA_NA1_2022!T35</f>
        <v>0</v>
      </c>
      <c r="AC35" s="7">
        <f>+CA_NA1_2023!T35</f>
        <v>0</v>
      </c>
      <c r="AE35" s="50">
        <f t="shared" si="7"/>
        <v>-15129.4437</v>
      </c>
      <c r="AI35" s="52">
        <f t="shared" si="1"/>
        <v>-6.2258064516129037E-2</v>
      </c>
      <c r="AK35" s="51"/>
      <c r="AL35" s="10"/>
    </row>
    <row r="36" spans="1:38" ht="14.45" customHeight="1" x14ac:dyDescent="0.25">
      <c r="A36" s="86">
        <v>530336</v>
      </c>
      <c r="B36" s="86" t="s">
        <v>124</v>
      </c>
      <c r="D36" s="15">
        <f>+VLOOKUP(A36,'[2]2.3 CA'!$A:$E,5,0)</f>
        <v>218292.38999999998</v>
      </c>
      <c r="F36" s="96">
        <v>470128</v>
      </c>
      <c r="G36" s="104">
        <f>+VLOOKUP(F36,'[3]Tracciato di rilevazione_2022'!$B$3:$AU$45,46,0)</f>
        <v>9</v>
      </c>
      <c r="H36" s="1">
        <f>+VLOOKUP(F36,CA_NA1_2022!$A$6:$U$48,21,0)</f>
        <v>415693.03900000476</v>
      </c>
      <c r="I36" s="24">
        <v>31</v>
      </c>
      <c r="L36" s="1">
        <f t="shared" si="18"/>
        <v>415693.03900000476</v>
      </c>
      <c r="M36" s="71">
        <f t="shared" si="3"/>
        <v>-12470.791170000142</v>
      </c>
      <c r="O36" s="98" t="s">
        <v>140</v>
      </c>
      <c r="P36" s="104">
        <v>12</v>
      </c>
      <c r="Q36" s="6">
        <v>243112.89959999998</v>
      </c>
      <c r="R36" s="24">
        <v>31</v>
      </c>
      <c r="U36" s="1">
        <f t="shared" ref="U36:U48" si="20">+Q36</f>
        <v>243112.89959999998</v>
      </c>
      <c r="V36" s="23">
        <f t="shared" si="0"/>
        <v>-7293.3869879999993</v>
      </c>
      <c r="X36" s="99">
        <v>530336</v>
      </c>
      <c r="Y36" s="29">
        <f t="shared" si="5"/>
        <v>-6911.2232639999993</v>
      </c>
      <c r="Z36" s="29">
        <f t="shared" si="6"/>
        <v>6679.7471339999993</v>
      </c>
      <c r="AA36" s="29"/>
      <c r="AB36" s="7">
        <f>+CA_NA1_2022!T36</f>
        <v>-4348.8912</v>
      </c>
      <c r="AC36" s="7">
        <f>+CA_NA1_2023!T36</f>
        <v>4365.8477999999996</v>
      </c>
      <c r="AE36" s="50">
        <f t="shared" si="7"/>
        <v>-214.51953000000049</v>
      </c>
      <c r="AI36" s="52">
        <f t="shared" si="1"/>
        <v>-9.8271648406983176E-4</v>
      </c>
      <c r="AK36" s="51"/>
      <c r="AL36" s="10"/>
    </row>
    <row r="37" spans="1:38" ht="14.45" customHeight="1" x14ac:dyDescent="0.25">
      <c r="A37" s="86">
        <v>530337</v>
      </c>
      <c r="B37" s="86" t="s">
        <v>125</v>
      </c>
      <c r="D37" s="15">
        <f>+VLOOKUP(A37,'[2]2.3 CA'!$A:$E,5,0)</f>
        <v>79353.179999999993</v>
      </c>
      <c r="F37" s="96">
        <v>490195</v>
      </c>
      <c r="G37" s="104">
        <f>+VLOOKUP(F37,'[3]Tracciato di rilevazione_2022'!$B$3:$AU$45,46,0)</f>
        <v>9</v>
      </c>
      <c r="H37" s="1">
        <f>+VLOOKUP(F37,CA_NA1_2022!$A$6:$U$48,21,0)</f>
        <v>123216</v>
      </c>
      <c r="I37" s="24">
        <v>32</v>
      </c>
      <c r="L37" s="1">
        <f t="shared" si="18"/>
        <v>123216</v>
      </c>
      <c r="M37" s="71">
        <f t="shared" si="3"/>
        <v>-3696.48</v>
      </c>
      <c r="O37" s="98" t="s">
        <v>138</v>
      </c>
      <c r="P37" s="104">
        <v>12</v>
      </c>
      <c r="Q37" s="6">
        <v>57469.982399999994</v>
      </c>
      <c r="R37" s="24">
        <v>32</v>
      </c>
      <c r="U37" s="1">
        <f t="shared" si="20"/>
        <v>57469.982399999994</v>
      </c>
      <c r="V37" s="23">
        <f t="shared" si="0"/>
        <v>-1724.0994719999997</v>
      </c>
      <c r="X37" s="99">
        <v>530337</v>
      </c>
      <c r="Y37" s="29">
        <f t="shared" si="5"/>
        <v>-2610.9756000000002</v>
      </c>
      <c r="Z37" s="29">
        <f t="shared" si="6"/>
        <v>-2428.2073079999996</v>
      </c>
      <c r="AA37" s="29"/>
      <c r="AB37" s="7">
        <f>+CA_NA1_2022!T37</f>
        <v>1706.52</v>
      </c>
      <c r="AC37" s="7">
        <f>+CA_NA1_2023!T37</f>
        <v>1587.0636</v>
      </c>
      <c r="AE37" s="50">
        <f t="shared" si="7"/>
        <v>-1745.5993079999998</v>
      </c>
      <c r="AI37" s="52">
        <f t="shared" si="1"/>
        <v>-2.199784946236559E-2</v>
      </c>
      <c r="AK37" s="51"/>
      <c r="AL37" s="10"/>
    </row>
    <row r="38" spans="1:38" ht="14.45" customHeight="1" x14ac:dyDescent="0.25">
      <c r="A38" s="86">
        <v>530340</v>
      </c>
      <c r="B38" s="86" t="s">
        <v>126</v>
      </c>
      <c r="D38" s="15">
        <f>+VLOOKUP(A38,'[2]2.3 CA'!$A:$E,5,0)</f>
        <v>202469.37</v>
      </c>
      <c r="F38" s="96">
        <v>510249</v>
      </c>
      <c r="G38" s="104">
        <f>+VLOOKUP(F38,'[3]Tracciato di rilevazione_2022'!$B$3:$AU$45,46,0)</f>
        <v>9</v>
      </c>
      <c r="H38" s="1">
        <f>+VLOOKUP(F38,CA_NA1_2022!$A$6:$U$48,21,0)</f>
        <v>125772.834</v>
      </c>
      <c r="I38" s="24">
        <v>33</v>
      </c>
      <c r="L38" s="1">
        <f t="shared" si="18"/>
        <v>125772.834</v>
      </c>
      <c r="M38" s="71">
        <f t="shared" si="3"/>
        <v>-3773.1850199999999</v>
      </c>
      <c r="O38" s="98">
        <v>490206</v>
      </c>
      <c r="P38" s="104">
        <v>10</v>
      </c>
      <c r="Q38" s="6">
        <v>118045.68119999999</v>
      </c>
      <c r="R38" s="24">
        <v>33</v>
      </c>
      <c r="U38" s="1">
        <f t="shared" si="20"/>
        <v>118045.68119999999</v>
      </c>
      <c r="V38" s="23">
        <f t="shared" si="0"/>
        <v>-3541.3704359999997</v>
      </c>
      <c r="X38" s="99">
        <v>530340</v>
      </c>
      <c r="Y38" s="29">
        <f t="shared" si="5"/>
        <v>0</v>
      </c>
      <c r="Z38" s="29">
        <f t="shared" si="6"/>
        <v>5634.3245007458509</v>
      </c>
      <c r="AA38" s="29"/>
      <c r="AB38" s="7">
        <f>+CA_NA1_2022!T38</f>
        <v>4354.18</v>
      </c>
      <c r="AC38" s="7">
        <f>+CA_NA1_2023!T38</f>
        <v>4049.3874000000001</v>
      </c>
      <c r="AE38" s="50">
        <f t="shared" si="7"/>
        <v>14037.89190074585</v>
      </c>
      <c r="AI38" s="52">
        <f t="shared" si="1"/>
        <v>6.933341028692809E-2</v>
      </c>
      <c r="AK38" s="51"/>
      <c r="AL38" s="10"/>
    </row>
    <row r="39" spans="1:38" ht="14.45" customHeight="1" x14ac:dyDescent="0.25">
      <c r="A39" s="86">
        <v>530342</v>
      </c>
      <c r="B39" s="86" t="s">
        <v>127</v>
      </c>
      <c r="D39" s="15">
        <f>+VLOOKUP(A39,'[2]2.3 CA'!$A:$E,5,0)</f>
        <v>224689.86</v>
      </c>
      <c r="F39" s="96">
        <v>530346</v>
      </c>
      <c r="G39" s="104">
        <f>+VLOOKUP(F39,'[3]Tracciato di rilevazione_2022'!$B$3:$AU$45,46,0)</f>
        <v>9</v>
      </c>
      <c r="H39" s="1">
        <f>+VLOOKUP(F39,CA_NA1_2022!$A$6:$U$48,21,0)</f>
        <v>184097.53559999788</v>
      </c>
      <c r="I39" s="24">
        <v>34</v>
      </c>
      <c r="L39" s="1">
        <f t="shared" si="18"/>
        <v>184097.53559999788</v>
      </c>
      <c r="M39" s="71">
        <f t="shared" si="3"/>
        <v>-5522.9260679999361</v>
      </c>
      <c r="O39" s="98">
        <v>440018</v>
      </c>
      <c r="P39" s="104">
        <v>10</v>
      </c>
      <c r="Q39" s="6">
        <v>70453.440000000002</v>
      </c>
      <c r="R39" s="24">
        <v>34</v>
      </c>
      <c r="U39" s="1">
        <f t="shared" si="20"/>
        <v>70453.440000000002</v>
      </c>
      <c r="V39" s="23">
        <f t="shared" si="0"/>
        <v>-2113.6032</v>
      </c>
      <c r="X39" s="99">
        <v>530342</v>
      </c>
      <c r="Y39" s="29">
        <f t="shared" si="5"/>
        <v>-7393.0212000000001</v>
      </c>
      <c r="Z39" s="29">
        <f t="shared" si="6"/>
        <v>-6605.8818839999994</v>
      </c>
      <c r="AA39" s="29"/>
      <c r="AB39" s="7">
        <f>+CA_NA1_2022!T39</f>
        <v>4832.04</v>
      </c>
      <c r="AC39" s="7">
        <f>+CA_NA1_2023!T39</f>
        <v>-4493.7972</v>
      </c>
      <c r="AE39" s="50">
        <f t="shared" si="7"/>
        <v>-13660.660284000001</v>
      </c>
      <c r="AI39" s="52">
        <f t="shared" si="1"/>
        <v>-6.0797849462365598E-2</v>
      </c>
      <c r="AK39" s="51"/>
      <c r="AL39" s="10"/>
    </row>
    <row r="40" spans="1:38" ht="14.45" customHeight="1" x14ac:dyDescent="0.25">
      <c r="A40" s="86">
        <v>530344</v>
      </c>
      <c r="B40" s="86" t="s">
        <v>128</v>
      </c>
      <c r="D40" s="15">
        <f>+VLOOKUP(A40,'[2]2.3 CA'!$A:$E,5,0)</f>
        <v>275922.63</v>
      </c>
      <c r="F40" s="96">
        <v>490206</v>
      </c>
      <c r="G40" s="104">
        <f>+VLOOKUP(F40,'[3]Tracciato di rilevazione_2022'!$B$3:$AU$45,46,0)</f>
        <v>8</v>
      </c>
      <c r="H40" s="1">
        <f>+VLOOKUP(F40,CA_NA1_2022!$A$6:$U$48,21,0)</f>
        <v>126930.84</v>
      </c>
      <c r="I40" s="24">
        <v>35</v>
      </c>
      <c r="L40" s="1">
        <f t="shared" si="18"/>
        <v>126930.84</v>
      </c>
      <c r="M40" s="71">
        <f t="shared" si="3"/>
        <v>-3807.9251999999997</v>
      </c>
      <c r="O40" s="98">
        <v>450057</v>
      </c>
      <c r="P40" s="104">
        <v>10</v>
      </c>
      <c r="Q40" s="6">
        <v>195020.06999999998</v>
      </c>
      <c r="R40" s="24">
        <v>35</v>
      </c>
      <c r="U40" s="1">
        <f t="shared" si="20"/>
        <v>195020.06999999998</v>
      </c>
      <c r="V40" s="23">
        <f t="shared" si="0"/>
        <v>-5850.6020999999992</v>
      </c>
      <c r="X40" s="99">
        <v>530344</v>
      </c>
      <c r="Y40" s="29">
        <f t="shared" si="5"/>
        <v>5787.1954311647778</v>
      </c>
      <c r="Z40" s="29">
        <f t="shared" si="6"/>
        <v>7678.3843132382553</v>
      </c>
      <c r="AA40" s="29"/>
      <c r="AB40" s="7">
        <f>+CA_NA1_2022!T40</f>
        <v>5933.82</v>
      </c>
      <c r="AC40" s="7">
        <f>+CA_NA1_2023!T40</f>
        <v>5518.4526000000005</v>
      </c>
      <c r="AE40" s="50">
        <f t="shared" si="7"/>
        <v>24917.852344403032</v>
      </c>
      <c r="AI40" s="52">
        <f t="shared" si="1"/>
        <v>9.0307389228650919E-2</v>
      </c>
      <c r="AK40" s="51"/>
      <c r="AL40" s="10"/>
    </row>
    <row r="41" spans="1:38" ht="14.45" customHeight="1" x14ac:dyDescent="0.25">
      <c r="A41" s="86">
        <v>530346</v>
      </c>
      <c r="B41" s="86" t="s">
        <v>129</v>
      </c>
      <c r="D41" s="15">
        <f>+VLOOKUP(A41,'[2]2.3 CA'!$A:$E,5,0)</f>
        <v>167853.63539999808</v>
      </c>
      <c r="F41" s="96">
        <v>450057</v>
      </c>
      <c r="G41" s="104">
        <f>+VLOOKUP(F41,'[3]Tracciato di rilevazione_2022'!$B$3:$AU$45,46,0)</f>
        <v>7</v>
      </c>
      <c r="H41" s="1">
        <f>+VLOOKUP(F41,CA_NA1_2022!$A$6:$U$48,21,0)</f>
        <v>209699</v>
      </c>
      <c r="I41" s="24">
        <v>36</v>
      </c>
      <c r="L41" s="1">
        <f t="shared" si="18"/>
        <v>209699</v>
      </c>
      <c r="M41" s="71">
        <f t="shared" si="3"/>
        <v>-6290.9699999999993</v>
      </c>
      <c r="O41" s="98">
        <v>460090</v>
      </c>
      <c r="P41" s="104">
        <v>10</v>
      </c>
      <c r="Q41" s="6">
        <v>139961.40083159867</v>
      </c>
      <c r="R41" s="24">
        <v>36</v>
      </c>
      <c r="U41" s="1">
        <f t="shared" si="20"/>
        <v>139961.40083159867</v>
      </c>
      <c r="V41" s="23">
        <f t="shared" si="0"/>
        <v>-4198.8420249479605</v>
      </c>
      <c r="X41" s="99">
        <v>530346</v>
      </c>
      <c r="Y41" s="29">
        <f t="shared" si="5"/>
        <v>-5522.9260679999361</v>
      </c>
      <c r="Z41" s="29">
        <f t="shared" si="6"/>
        <v>-4133.1559087562282</v>
      </c>
      <c r="AA41" s="29"/>
      <c r="AB41" s="7">
        <f>+CA_NA1_2022!T41</f>
        <v>3609.7555999999586</v>
      </c>
      <c r="AC41" s="7">
        <f>+CA_NA1_2023!T41</f>
        <v>3357.0727079999615</v>
      </c>
      <c r="AE41" s="50">
        <f t="shared" si="7"/>
        <v>-2689.2536687562442</v>
      </c>
      <c r="AI41" s="52">
        <f t="shared" si="1"/>
        <v>-1.6021420461628411E-2</v>
      </c>
      <c r="AK41" s="51"/>
      <c r="AL41" s="10"/>
    </row>
    <row r="42" spans="1:38" ht="14.45" customHeight="1" x14ac:dyDescent="0.25">
      <c r="A42" s="86">
        <v>530349</v>
      </c>
      <c r="B42" s="86" t="s">
        <v>130</v>
      </c>
      <c r="D42" s="15">
        <f>+VLOOKUP(A42,'[2]2.3 CA'!$A:$E,5,0)</f>
        <v>363451.44</v>
      </c>
      <c r="F42" s="96">
        <v>460092</v>
      </c>
      <c r="G42" s="104">
        <f>+VLOOKUP(F42,'[3]Tracciato di rilevazione_2022'!$B$3:$AU$45,46,0)</f>
        <v>7</v>
      </c>
      <c r="H42" s="1">
        <f>+VLOOKUP(F42,CA_NA1_2022!$A$6:$U$48,21,0)</f>
        <v>95873.88</v>
      </c>
      <c r="I42" s="24">
        <v>37</v>
      </c>
      <c r="L42" s="1">
        <f t="shared" si="18"/>
        <v>95873.88</v>
      </c>
      <c r="M42" s="71">
        <f t="shared" si="3"/>
        <v>-2876.2164000000002</v>
      </c>
      <c r="O42" s="98">
        <v>450060</v>
      </c>
      <c r="P42" s="104">
        <v>9</v>
      </c>
      <c r="Q42" s="6">
        <v>99020.432487601414</v>
      </c>
      <c r="R42" s="24">
        <v>37</v>
      </c>
      <c r="U42" s="1">
        <f t="shared" si="20"/>
        <v>99020.432487601414</v>
      </c>
      <c r="V42" s="23">
        <f t="shared" si="0"/>
        <v>-2970.6129746280421</v>
      </c>
      <c r="X42" s="99">
        <v>530349</v>
      </c>
      <c r="Y42" s="29">
        <f t="shared" si="5"/>
        <v>-7330.8600179587302</v>
      </c>
      <c r="Z42" s="29">
        <f t="shared" si="6"/>
        <v>-8773.9924878669735</v>
      </c>
      <c r="AA42" s="29"/>
      <c r="AB42" s="7">
        <f>+CA_NA1_2022!T42</f>
        <v>0</v>
      </c>
      <c r="AC42" s="7">
        <f>+CA_NA1_2023!T42</f>
        <v>0</v>
      </c>
      <c r="AE42" s="50">
        <f t="shared" si="7"/>
        <v>-16104.852505825704</v>
      </c>
      <c r="AI42" s="52">
        <f t="shared" si="1"/>
        <v>-4.4310878245043421E-2</v>
      </c>
      <c r="AK42" s="51"/>
      <c r="AL42" s="10"/>
    </row>
    <row r="43" spans="1:38" ht="14.45" customHeight="1" x14ac:dyDescent="0.25">
      <c r="A43" s="86">
        <v>530435</v>
      </c>
      <c r="B43" s="86" t="s">
        <v>131</v>
      </c>
      <c r="D43" s="15">
        <f>+VLOOKUP(A43,'[2]2.3 CA'!$A:$E,5,0)</f>
        <v>392801.31</v>
      </c>
      <c r="F43" s="96">
        <v>530335</v>
      </c>
      <c r="G43" s="104">
        <f>+VLOOKUP(F43,'[3]Tracciato di rilevazione_2022'!$B$3:$AU$45,46,0)</f>
        <v>7</v>
      </c>
      <c r="H43" s="1">
        <f>+VLOOKUP(F43,CA_NA1_2022!$A$6:$U$48,21,0)</f>
        <v>261303</v>
      </c>
      <c r="I43" s="24">
        <v>38</v>
      </c>
      <c r="L43" s="1">
        <f t="shared" si="18"/>
        <v>261303</v>
      </c>
      <c r="M43" s="71">
        <f t="shared" si="3"/>
        <v>-7839.09</v>
      </c>
      <c r="O43" s="98">
        <v>510249</v>
      </c>
      <c r="P43" s="104">
        <v>9</v>
      </c>
      <c r="Q43" s="6">
        <v>116968.73561999999</v>
      </c>
      <c r="R43" s="24">
        <v>38</v>
      </c>
      <c r="U43" s="1">
        <f t="shared" si="20"/>
        <v>116968.73561999999</v>
      </c>
      <c r="V43" s="23">
        <f t="shared" si="0"/>
        <v>-3509.0620685999997</v>
      </c>
      <c r="X43" s="99">
        <v>530435</v>
      </c>
      <c r="Y43" s="29">
        <f t="shared" si="5"/>
        <v>-7922.8504872090007</v>
      </c>
      <c r="Z43" s="29">
        <f t="shared" si="6"/>
        <v>10716.557046541991</v>
      </c>
      <c r="AA43" s="29"/>
      <c r="AB43" s="7">
        <f>+CA_NA1_2022!T43</f>
        <v>0</v>
      </c>
      <c r="AC43" s="7">
        <f>+CA_NA1_2023!T43</f>
        <v>0</v>
      </c>
      <c r="AE43" s="50">
        <f t="shared" si="7"/>
        <v>2793.7065593329908</v>
      </c>
      <c r="AI43" s="52">
        <f t="shared" si="1"/>
        <v>7.1122638550594214E-3</v>
      </c>
      <c r="AK43" s="51"/>
      <c r="AL43" s="10"/>
    </row>
    <row r="44" spans="1:38" ht="14.45" customHeight="1" x14ac:dyDescent="0.25">
      <c r="A44" s="86">
        <v>530437</v>
      </c>
      <c r="B44" s="86" t="s">
        <v>132</v>
      </c>
      <c r="D44" s="15">
        <f>+VLOOKUP(A44,'[2]2.3 CA'!$A:$E,5,0)</f>
        <v>335856.70133999368</v>
      </c>
      <c r="F44" s="96">
        <v>530337</v>
      </c>
      <c r="G44" s="104">
        <f>+VLOOKUP(F44,'[3]Tracciato di rilevazione_2022'!$B$3:$AU$45,46,0)</f>
        <v>6</v>
      </c>
      <c r="H44" s="1">
        <f>+VLOOKUP(F44,CA_NA1_2022!$A$6:$U$48,21,0)</f>
        <v>87032.52</v>
      </c>
      <c r="I44" s="24">
        <v>39</v>
      </c>
      <c r="L44" s="1">
        <f t="shared" si="18"/>
        <v>87032.52</v>
      </c>
      <c r="M44" s="71">
        <f t="shared" si="3"/>
        <v>-2610.9756000000002</v>
      </c>
      <c r="O44" s="98">
        <v>530337</v>
      </c>
      <c r="P44" s="104">
        <v>8</v>
      </c>
      <c r="Q44" s="6">
        <v>80940.243599999987</v>
      </c>
      <c r="R44" s="24">
        <v>39</v>
      </c>
      <c r="U44" s="1">
        <f t="shared" si="20"/>
        <v>80940.243599999987</v>
      </c>
      <c r="V44" s="23">
        <f t="shared" si="0"/>
        <v>-2428.2073079999996</v>
      </c>
      <c r="X44" s="99">
        <v>530437</v>
      </c>
      <c r="Y44" s="29">
        <f t="shared" si="5"/>
        <v>0</v>
      </c>
      <c r="Z44" s="29">
        <f t="shared" si="6"/>
        <v>-7945.6779454932102</v>
      </c>
      <c r="AA44" s="29"/>
      <c r="AB44" s="7">
        <f>+CA_NA1_2022!T44</f>
        <v>0</v>
      </c>
      <c r="AC44" s="7">
        <f>+CA_NA1_2023!T44</f>
        <v>-6717.1340267998739</v>
      </c>
      <c r="AE44" s="50">
        <f t="shared" si="7"/>
        <v>-14662.811972293084</v>
      </c>
      <c r="AI44" s="52">
        <f t="shared" si="1"/>
        <v>-4.3657940763997621E-2</v>
      </c>
      <c r="AK44" s="51"/>
      <c r="AL44" s="10"/>
    </row>
    <row r="45" spans="1:38" ht="14.45" customHeight="1" x14ac:dyDescent="0.25">
      <c r="A45" s="86">
        <v>530446</v>
      </c>
      <c r="B45" s="86" t="s">
        <v>133</v>
      </c>
      <c r="D45" s="15">
        <f>+VLOOKUP(A45,'[2]2.3 CA'!$A:$E,5,0)</f>
        <v>147959.28</v>
      </c>
      <c r="F45" s="96">
        <v>440018</v>
      </c>
      <c r="G45" s="104">
        <f>+VLOOKUP(F45,'[3]Tracciato di rilevazione_2022'!$B$3:$AU$45,46,0)</f>
        <v>6</v>
      </c>
      <c r="H45" s="1">
        <f>+VLOOKUP(F45,CA_NA1_2022!$A$6:$U$48,21,0)</f>
        <v>52840.08</v>
      </c>
      <c r="I45" s="24">
        <v>40</v>
      </c>
      <c r="L45" s="1">
        <f t="shared" si="18"/>
        <v>52840.08</v>
      </c>
      <c r="M45" s="71">
        <f t="shared" si="3"/>
        <v>-1585.2023999999999</v>
      </c>
      <c r="O45" s="98">
        <v>530342</v>
      </c>
      <c r="P45" s="104">
        <v>8</v>
      </c>
      <c r="Q45" s="6">
        <v>220196.06279999999</v>
      </c>
      <c r="R45" s="24">
        <v>40</v>
      </c>
      <c r="U45" s="1">
        <f t="shared" si="20"/>
        <v>220196.06279999999</v>
      </c>
      <c r="V45" s="23">
        <f t="shared" si="0"/>
        <v>-6605.8818839999994</v>
      </c>
      <c r="X45" s="99">
        <v>530446</v>
      </c>
      <c r="Y45" s="29">
        <f t="shared" si="5"/>
        <v>0</v>
      </c>
      <c r="Z45" s="29">
        <f t="shared" si="6"/>
        <v>4438.7784000000001</v>
      </c>
      <c r="AA45" s="29"/>
      <c r="AB45" s="7">
        <f>+CA_NA1_2022!T45</f>
        <v>-3181.92</v>
      </c>
      <c r="AC45" s="7">
        <f>+CA_NA1_2023!T45</f>
        <v>0</v>
      </c>
      <c r="AE45" s="50">
        <f t="shared" si="7"/>
        <v>1256.8584000000001</v>
      </c>
      <c r="AI45" s="52">
        <f t="shared" si="1"/>
        <v>8.4946236559139791E-3</v>
      </c>
      <c r="AK45" s="51"/>
      <c r="AL45" s="10"/>
    </row>
    <row r="46" spans="1:38" ht="14.45" customHeight="1" x14ac:dyDescent="0.25">
      <c r="A46" s="85" t="s">
        <v>134</v>
      </c>
      <c r="B46" s="85" t="s">
        <v>135</v>
      </c>
      <c r="D46" s="15">
        <f>+VLOOKUP(A46,'[2]2.3 CA'!$A:$E,5,0)</f>
        <v>140896.83860999928</v>
      </c>
      <c r="F46" s="96">
        <v>450046</v>
      </c>
      <c r="G46" s="104">
        <f>+VLOOKUP(F46,'[3]Tracciato di rilevazione_2022'!$B$3:$AU$45,46,0)</f>
        <v>5</v>
      </c>
      <c r="H46" s="1">
        <f>+VLOOKUP(F46,CA_NA1_2022!$A$6:$U$48,21,0)</f>
        <v>200714.78</v>
      </c>
      <c r="I46" s="24">
        <v>41</v>
      </c>
      <c r="L46" s="1">
        <f t="shared" si="18"/>
        <v>200714.78</v>
      </c>
      <c r="M46" s="71">
        <f t="shared" si="3"/>
        <v>-6021.4434000000001</v>
      </c>
      <c r="O46" s="98">
        <v>460092</v>
      </c>
      <c r="P46" s="104">
        <v>7</v>
      </c>
      <c r="Q46" s="6">
        <v>89162.708400000003</v>
      </c>
      <c r="R46" s="24">
        <v>41</v>
      </c>
      <c r="U46" s="1">
        <f t="shared" si="20"/>
        <v>89162.708400000003</v>
      </c>
      <c r="V46" s="23">
        <f t="shared" si="0"/>
        <v>-2674.8812520000001</v>
      </c>
      <c r="X46" s="99" t="s">
        <v>134</v>
      </c>
      <c r="Y46" s="29">
        <f t="shared" si="5"/>
        <v>0</v>
      </c>
      <c r="Z46" s="29">
        <f t="shared" si="6"/>
        <v>-3469.3833090849935</v>
      </c>
      <c r="AA46" s="29"/>
      <c r="AB46" s="7">
        <f>+CA_NA1_2022!T46</f>
        <v>3030.0395399999848</v>
      </c>
      <c r="AC46" s="7">
        <f>+CA_NA1_2023!T46</f>
        <v>2817.9367721999856</v>
      </c>
      <c r="AE46" s="50">
        <f t="shared" si="7"/>
        <v>2378.5930031149769</v>
      </c>
      <c r="AI46" s="52">
        <f t="shared" si="1"/>
        <v>1.6881805344823194E-2</v>
      </c>
      <c r="AK46" s="51"/>
      <c r="AL46" s="10"/>
    </row>
    <row r="47" spans="1:38" ht="14.45" customHeight="1" x14ac:dyDescent="0.25">
      <c r="A47" s="86" t="s">
        <v>136</v>
      </c>
      <c r="B47" s="86" t="s">
        <v>137</v>
      </c>
      <c r="D47" s="15">
        <f>+VLOOKUP(A47,'[2]2.3 CA'!$A:$E,5,0)</f>
        <v>418734.36</v>
      </c>
      <c r="F47" s="96">
        <v>470127</v>
      </c>
      <c r="G47" s="104">
        <f>+VLOOKUP(F47,'[3]Tracciato di rilevazione_2022'!$B$3:$AU$45,46,0)</f>
        <v>4</v>
      </c>
      <c r="H47" s="1">
        <f>+VLOOKUP(F47,CA_NA1_2022!$A$6:$U$48,21,0)</f>
        <v>157050.42000000001</v>
      </c>
      <c r="I47" s="24">
        <v>42</v>
      </c>
      <c r="L47" s="1">
        <f t="shared" si="18"/>
        <v>157050.42000000001</v>
      </c>
      <c r="M47" s="71">
        <f t="shared" si="3"/>
        <v>-4711.5126</v>
      </c>
      <c r="O47" s="98">
        <v>470127</v>
      </c>
      <c r="P47" s="104">
        <v>6</v>
      </c>
      <c r="Q47" s="6">
        <v>146056.89059999998</v>
      </c>
      <c r="R47" s="24">
        <v>42</v>
      </c>
      <c r="U47" s="1">
        <f t="shared" si="20"/>
        <v>146056.89059999998</v>
      </c>
      <c r="V47" s="23">
        <f t="shared" si="0"/>
        <v>-4381.7067179999995</v>
      </c>
      <c r="X47" s="99" t="s">
        <v>136</v>
      </c>
      <c r="Y47" s="29">
        <f t="shared" si="5"/>
        <v>0</v>
      </c>
      <c r="Z47" s="29">
        <f t="shared" si="6"/>
        <v>0</v>
      </c>
      <c r="AA47" s="29"/>
      <c r="AB47" s="7">
        <f>+CA_NA1_2022!T47</f>
        <v>0</v>
      </c>
      <c r="AC47" s="7">
        <f>+CA_NA1_2023!T47</f>
        <v>0</v>
      </c>
      <c r="AE47" s="50">
        <f t="shared" si="7"/>
        <v>0</v>
      </c>
      <c r="AI47" s="52">
        <f t="shared" si="1"/>
        <v>0</v>
      </c>
      <c r="AK47" s="51"/>
      <c r="AL47" s="10"/>
    </row>
    <row r="48" spans="1:38" ht="14.45" customHeight="1" x14ac:dyDescent="0.25">
      <c r="A48" s="86" t="s">
        <v>138</v>
      </c>
      <c r="B48" s="86" t="s">
        <v>139</v>
      </c>
      <c r="D48" s="15">
        <f>+VLOOKUP(A48,'[2]2.3 CA'!$A:$E,5,0)</f>
        <v>56343.119999999995</v>
      </c>
      <c r="F48" s="96">
        <v>440076</v>
      </c>
      <c r="G48" s="104">
        <f>+VLOOKUP(F48,'[3]Tracciato di rilevazione_2022'!$B$3:$AU$45,46,0)</f>
        <v>3</v>
      </c>
      <c r="H48" s="1">
        <f>+VLOOKUP(F48,CA_NA1_2022!$A$6:$U$48,21,0)</f>
        <v>40144.057379999991</v>
      </c>
      <c r="I48" s="24">
        <v>43</v>
      </c>
      <c r="L48" s="1">
        <f t="shared" si="18"/>
        <v>40144.057379999991</v>
      </c>
      <c r="M48" s="71">
        <f t="shared" si="3"/>
        <v>-1204.3217213999997</v>
      </c>
      <c r="O48" s="98">
        <v>450046</v>
      </c>
      <c r="P48" s="104">
        <v>5</v>
      </c>
      <c r="Q48" s="6">
        <v>186664.74539999999</v>
      </c>
      <c r="R48" s="24">
        <v>43</v>
      </c>
      <c r="U48" s="1">
        <f t="shared" si="20"/>
        <v>186664.74539999999</v>
      </c>
      <c r="V48" s="23">
        <f t="shared" si="0"/>
        <v>-5599.9423619999998</v>
      </c>
      <c r="X48" s="99" t="s">
        <v>138</v>
      </c>
      <c r="Y48" s="29">
        <f t="shared" si="5"/>
        <v>0</v>
      </c>
      <c r="Z48" s="29">
        <f t="shared" si="6"/>
        <v>-1724.0994719999997</v>
      </c>
      <c r="AA48" s="29"/>
      <c r="AB48" s="7">
        <f>+CA_NA1_2022!T48</f>
        <v>1211.68</v>
      </c>
      <c r="AC48" s="7">
        <f>+CA_NA1_2023!T48</f>
        <v>1126.8624</v>
      </c>
      <c r="AE48" s="50">
        <f t="shared" si="7"/>
        <v>614.44292800000039</v>
      </c>
      <c r="AI48" s="52">
        <f t="shared" si="1"/>
        <v>1.090537634408603E-2</v>
      </c>
      <c r="AK48" s="51"/>
      <c r="AL48" s="10"/>
    </row>
    <row r="49" spans="2:38" ht="14.45" customHeight="1" x14ac:dyDescent="0.25">
      <c r="B49" s="19" t="s">
        <v>5</v>
      </c>
      <c r="D49" s="4">
        <f>SUM(D6:D48)</f>
        <v>10334109.13805991</v>
      </c>
      <c r="F49" s="17"/>
      <c r="G49" s="17"/>
      <c r="H49" s="17">
        <f>SUM(H6:H48)</f>
        <v>11089478.332139907</v>
      </c>
      <c r="I49" s="24"/>
      <c r="J49" s="17">
        <f>SUM(J6:J48)</f>
        <v>3696492.7773799691</v>
      </c>
      <c r="K49" s="17">
        <f>SUM(K6:K48)</f>
        <v>3696492.7773799691</v>
      </c>
      <c r="L49" s="17">
        <f>SUM(L28:L48)</f>
        <v>3696492.7773799691</v>
      </c>
      <c r="M49" s="17">
        <f>SUM(M6:M48)</f>
        <v>-4.9112713895738125E-11</v>
      </c>
      <c r="O49" s="17"/>
      <c r="P49" s="17"/>
      <c r="Q49" s="17">
        <f>SUM(Q6:Q48)</f>
        <v>10334109.138132112</v>
      </c>
      <c r="R49" s="24">
        <v>44</v>
      </c>
      <c r="S49" s="17">
        <f>SUM(S6:S48)</f>
        <v>3444703.0460440372</v>
      </c>
      <c r="T49" s="17">
        <f>SUM(T6:T48)</f>
        <v>3444703.0460440372</v>
      </c>
      <c r="U49" s="17">
        <f>SUM(U28:U48)</f>
        <v>3444703.04604404</v>
      </c>
      <c r="V49" s="17">
        <f>SUM(V6:V48)</f>
        <v>-8.3673512563109398E-11</v>
      </c>
      <c r="X49" s="4"/>
      <c r="Y49" s="4">
        <f>SUM(Y6:Y48)</f>
        <v>-2.8194335754960775E-11</v>
      </c>
      <c r="Z49" s="4">
        <f>SUM(Z6:Z48)</f>
        <v>-8.5719875642098486E-11</v>
      </c>
      <c r="AA49" s="29"/>
      <c r="AB49" s="79">
        <f>SUM(AB6:AB48)</f>
        <v>-9.85999874569643E-3</v>
      </c>
      <c r="AC49" s="79">
        <f>SUM(AC6:AC48)</f>
        <v>7.2201114107883768E-5</v>
      </c>
      <c r="AE49" s="50">
        <f>SUM(AE6:AE48)</f>
        <v>-9.7877977482312417E-3</v>
      </c>
      <c r="AI49" s="49">
        <f>SUM(AI6:AI48)</f>
        <v>-3.9722978405586414E-3</v>
      </c>
      <c r="AK49" s="49"/>
      <c r="AL49" s="10"/>
    </row>
    <row r="50" spans="2:38" ht="16.899999999999999" customHeight="1" x14ac:dyDescent="0.25">
      <c r="F50" s="14" t="s">
        <v>4</v>
      </c>
      <c r="G50" s="14"/>
      <c r="H50" s="13">
        <f>H49/3</f>
        <v>3696492.7773799691</v>
      </c>
      <c r="I50" s="24"/>
      <c r="J50" s="11">
        <f>$H50-J49</f>
        <v>0</v>
      </c>
      <c r="K50" s="11">
        <f>$H50-K49</f>
        <v>0</v>
      </c>
      <c r="L50" s="11">
        <f>$H50-L49</f>
        <v>0</v>
      </c>
      <c r="O50" s="14" t="s">
        <v>4</v>
      </c>
      <c r="P50" s="14"/>
      <c r="Q50" s="13">
        <f>Q49/3</f>
        <v>3444703.0460440372</v>
      </c>
      <c r="R50" s="24">
        <v>45</v>
      </c>
      <c r="S50" s="11">
        <f>$Q50-S49</f>
        <v>0</v>
      </c>
      <c r="T50" s="11">
        <f>$Q50-T49</f>
        <v>0</v>
      </c>
      <c r="U50" s="11">
        <f>$Q50-U49</f>
        <v>0</v>
      </c>
    </row>
    <row r="51" spans="2:38" ht="16.899999999999999" customHeight="1" x14ac:dyDescent="0.25">
      <c r="J51" s="96"/>
      <c r="K51" s="104"/>
    </row>
    <row r="52" spans="2:38" ht="16.899999999999999" customHeight="1" x14ac:dyDescent="0.25">
      <c r="F52" s="101" t="s">
        <v>3</v>
      </c>
      <c r="G52" s="102"/>
      <c r="H52" s="102"/>
      <c r="I52" s="103"/>
      <c r="O52" s="167" t="s">
        <v>3</v>
      </c>
      <c r="P52" s="168"/>
      <c r="Q52" s="168"/>
      <c r="R52" s="169"/>
    </row>
    <row r="53" spans="2:38" ht="37.9" customHeight="1" x14ac:dyDescent="0.25">
      <c r="F53" s="72" t="s">
        <v>2</v>
      </c>
      <c r="G53" s="73" t="s">
        <v>45</v>
      </c>
      <c r="H53" s="74" t="s">
        <v>65</v>
      </c>
      <c r="I53" s="72" t="s">
        <v>0</v>
      </c>
      <c r="J53" s="29"/>
      <c r="K53" s="29"/>
      <c r="L53" s="105"/>
      <c r="O53" s="72" t="s">
        <v>2</v>
      </c>
      <c r="P53" s="73" t="s">
        <v>45</v>
      </c>
      <c r="Q53" s="74" t="s">
        <v>66</v>
      </c>
      <c r="R53" s="72" t="s">
        <v>0</v>
      </c>
    </row>
    <row r="54" spans="2:38" x14ac:dyDescent="0.25">
      <c r="F54" s="96">
        <v>510247</v>
      </c>
      <c r="G54" s="104">
        <v>15</v>
      </c>
      <c r="H54" s="1">
        <v>462040.91359999689</v>
      </c>
      <c r="I54" s="5">
        <v>1</v>
      </c>
      <c r="J54" s="179">
        <v>2160057.337039982</v>
      </c>
      <c r="K54" s="179">
        <v>371238.91472003283</v>
      </c>
      <c r="L54" s="179"/>
      <c r="O54" s="98">
        <v>460139</v>
      </c>
      <c r="P54" s="104">
        <f>+VLOOKUP(O54,'[3]Tracciato di rilevazione_2023'!$B$3:$AU$45,46,0)</f>
        <v>17</v>
      </c>
      <c r="Q54" s="6">
        <f>+VLOOKUP(O54,CA_NA1_2023!$A$6:$U$48,21,0)</f>
        <v>315049.47653999599</v>
      </c>
      <c r="R54" s="5">
        <v>1</v>
      </c>
      <c r="AC54" s="10"/>
    </row>
    <row r="55" spans="2:38" x14ac:dyDescent="0.25">
      <c r="F55" s="97">
        <v>510299</v>
      </c>
      <c r="G55" s="104">
        <v>15</v>
      </c>
      <c r="H55" s="1">
        <v>269517.64</v>
      </c>
      <c r="I55" s="5">
        <v>2</v>
      </c>
      <c r="J55" s="179">
        <f>SUM(H10:H17)</f>
        <v>3388620.4669599566</v>
      </c>
      <c r="K55" s="179">
        <f>SUM(H28:H30)</f>
        <v>990693.76</v>
      </c>
      <c r="L55" s="179"/>
      <c r="O55" s="98">
        <v>470124</v>
      </c>
      <c r="P55" s="104">
        <f>+VLOOKUP(O55,'[3]Tracciato di rilevazione_2023'!$B$3:$AU$45,46,0)</f>
        <v>17</v>
      </c>
      <c r="Q55" s="6">
        <f>+VLOOKUP(O55,CA_NA1_2023!$A$6:$U$48,21,0)</f>
        <v>397574.38590240519</v>
      </c>
      <c r="R55" s="5">
        <v>2</v>
      </c>
      <c r="S55" s="1">
        <v>1731167.2416016359</v>
      </c>
      <c r="T55" s="1">
        <v>345884.41261291318</v>
      </c>
    </row>
    <row r="56" spans="2:38" x14ac:dyDescent="0.25">
      <c r="F56" s="96">
        <v>520307</v>
      </c>
      <c r="G56" s="104">
        <v>15</v>
      </c>
      <c r="H56" s="1">
        <v>467780.16</v>
      </c>
      <c r="I56" s="5">
        <v>3</v>
      </c>
      <c r="J56" s="180">
        <f>+J54/J55</f>
        <v>0.6374444580327524</v>
      </c>
      <c r="K56" s="181">
        <f>+K54/K55</f>
        <v>0.37472620673419083</v>
      </c>
      <c r="L56" s="181"/>
      <c r="O56" s="98">
        <v>530336</v>
      </c>
      <c r="P56" s="104">
        <f>+VLOOKUP(O56,'[3]Tracciato di rilevazione_2023'!$B$3:$AU$45,46,0)</f>
        <v>17</v>
      </c>
      <c r="Q56" s="6">
        <f>+VLOOKUP(O56,CA_NA1_2023!$A$6:$U$48,21,0)</f>
        <v>222658.23779999997</v>
      </c>
      <c r="R56" s="5">
        <v>3</v>
      </c>
      <c r="S56" s="1">
        <f>SUM(Q13:Q19)</f>
        <v>1903609.7807634</v>
      </c>
      <c r="T56" s="1">
        <f>SUM(Q28:Q33)</f>
        <v>1770967.750917753</v>
      </c>
    </row>
    <row r="57" spans="2:38" x14ac:dyDescent="0.25">
      <c r="F57" s="96">
        <v>500228</v>
      </c>
      <c r="G57" s="104">
        <v>15</v>
      </c>
      <c r="H57" s="1">
        <v>337096.72673999018</v>
      </c>
      <c r="I57" s="5">
        <v>4</v>
      </c>
      <c r="O57" s="98">
        <v>530446</v>
      </c>
      <c r="P57" s="104">
        <f>+VLOOKUP(O57,'[3]Tracciato di rilevazione_2023'!$B$3:$AU$45,46,0)</f>
        <v>17</v>
      </c>
      <c r="Q57" s="6">
        <f>+VLOOKUP(O57,CA_NA1_2023!$A$6:$U$48,21,0)</f>
        <v>147959.28</v>
      </c>
      <c r="R57" s="5">
        <v>4</v>
      </c>
      <c r="S57" s="100">
        <f>+S55/S56</f>
        <v>0.90941287394908743</v>
      </c>
      <c r="T57" s="109">
        <f>+T55/T56</f>
        <v>0.19530813727899254</v>
      </c>
    </row>
    <row r="58" spans="2:38" x14ac:dyDescent="0.25">
      <c r="F58" s="96">
        <v>440003</v>
      </c>
      <c r="G58" s="104">
        <v>14</v>
      </c>
      <c r="H58" s="1">
        <v>252182</v>
      </c>
      <c r="I58" s="5">
        <v>5</v>
      </c>
      <c r="O58" s="98">
        <v>470125</v>
      </c>
      <c r="P58" s="104">
        <f>+VLOOKUP(O58,'[3]Tracciato di rilevazione_2023'!$B$3:$AU$45,46,0)</f>
        <v>16</v>
      </c>
      <c r="Q58" s="6">
        <f>+VLOOKUP(O58,CA_NA1_2023!$A$6:$U$48,21,0)</f>
        <v>30166.428599999996</v>
      </c>
      <c r="R58" s="5">
        <v>5</v>
      </c>
    </row>
    <row r="59" spans="2:38" x14ac:dyDescent="0.25">
      <c r="F59" s="96">
        <v>460103</v>
      </c>
      <c r="G59" s="104">
        <v>14</v>
      </c>
      <c r="H59" s="1">
        <v>286872.59915998939</v>
      </c>
      <c r="I59" s="5">
        <v>6</v>
      </c>
      <c r="O59" s="98">
        <v>490194</v>
      </c>
      <c r="P59" s="104">
        <f>+VLOOKUP(O59,'[3]Tracciato di rilevazione_2023'!$B$3:$AU$45,46,0)</f>
        <v>16</v>
      </c>
      <c r="Q59" s="6">
        <f>+VLOOKUP(O59,CA_NA1_2023!$A$6:$U$48,21,0)</f>
        <v>165092.44680000001</v>
      </c>
      <c r="R59" s="5">
        <v>6</v>
      </c>
    </row>
    <row r="60" spans="2:38" x14ac:dyDescent="0.25">
      <c r="F60" s="96">
        <v>460133</v>
      </c>
      <c r="G60" s="104">
        <v>14</v>
      </c>
      <c r="H60" s="1">
        <v>691463.69</v>
      </c>
      <c r="I60" s="5">
        <v>7</v>
      </c>
      <c r="O60" s="98">
        <v>520307</v>
      </c>
      <c r="P60" s="104">
        <f>+VLOOKUP(O60,'[3]Tracciato di rilevazione_2023'!$B$3:$AU$45,46,0)</f>
        <v>16</v>
      </c>
      <c r="Q60" s="6">
        <f>+VLOOKUP(O60,CA_NA1_2023!$A$6:$U$48,21,0)</f>
        <v>435035.54879999993</v>
      </c>
      <c r="R60" s="5">
        <v>7</v>
      </c>
    </row>
    <row r="61" spans="2:38" x14ac:dyDescent="0.25">
      <c r="F61" s="96">
        <v>460139</v>
      </c>
      <c r="G61" s="104">
        <v>14</v>
      </c>
      <c r="H61" s="1">
        <v>344091.45799999574</v>
      </c>
      <c r="I61" s="5">
        <v>8</v>
      </c>
      <c r="O61" s="98">
        <v>440003</v>
      </c>
      <c r="P61" s="104">
        <f>+VLOOKUP(O61,'[3]Tracciato di rilevazione_2023'!$B$3:$AU$45,46,0)</f>
        <v>15</v>
      </c>
      <c r="Q61" s="6">
        <f>+VLOOKUP(O61,CA_NA1_2023!$A$6:$U$48,21,0)</f>
        <v>234529.25999999998</v>
      </c>
      <c r="R61" s="5">
        <v>8</v>
      </c>
    </row>
    <row r="62" spans="2:38" x14ac:dyDescent="0.25">
      <c r="F62" s="96">
        <v>470124</v>
      </c>
      <c r="G62" s="104">
        <v>14</v>
      </c>
      <c r="H62" s="1">
        <v>427499.33968000556</v>
      </c>
      <c r="I62" s="5">
        <v>9</v>
      </c>
      <c r="O62" s="98">
        <v>440076</v>
      </c>
      <c r="P62" s="104">
        <f>+VLOOKUP(O62,'[3]Tracciato di rilevazione_2023'!$B$3:$AU$45,46,0)</f>
        <v>15</v>
      </c>
      <c r="Q62" s="6">
        <f>+VLOOKUP(O62,CA_NA1_2023!$A$6:$U$48,21,0)</f>
        <v>37333.973363399993</v>
      </c>
      <c r="R62" s="5">
        <v>9</v>
      </c>
      <c r="S62" s="48"/>
    </row>
    <row r="63" spans="2:38" x14ac:dyDescent="0.25">
      <c r="F63" s="96">
        <v>470129</v>
      </c>
      <c r="G63" s="104">
        <v>14</v>
      </c>
      <c r="H63" s="1">
        <v>537993.54</v>
      </c>
      <c r="I63" s="5">
        <v>10</v>
      </c>
      <c r="O63" s="98">
        <v>470129</v>
      </c>
      <c r="P63" s="104">
        <f>+VLOOKUP(O63,'[3]Tracciato di rilevazione_2023'!$B$3:$AU$45,46,0)</f>
        <v>15</v>
      </c>
      <c r="Q63" s="6">
        <f>+VLOOKUP(O63,CA_NA1_2023!$A$6:$U$48,21,0)</f>
        <v>500333.99219999998</v>
      </c>
      <c r="R63" s="5">
        <v>10</v>
      </c>
    </row>
    <row r="64" spans="2:38" x14ac:dyDescent="0.25">
      <c r="F64" s="96">
        <v>500265</v>
      </c>
      <c r="G64" s="104">
        <v>14</v>
      </c>
      <c r="H64" s="1">
        <v>545893.02011996601</v>
      </c>
      <c r="I64" s="5">
        <v>11</v>
      </c>
      <c r="O64" s="99">
        <v>510299</v>
      </c>
      <c r="P64" s="104">
        <f>+VLOOKUP(O64,'[3]Tracciato di rilevazione_2023'!$B$3:$AU$45,46,0)</f>
        <v>15</v>
      </c>
      <c r="Q64" s="6">
        <f>+VLOOKUP(O64,CA_NA1_2023!$A$6:$U$48,21,0)</f>
        <v>250651.40519999998</v>
      </c>
      <c r="R64" s="5">
        <v>11</v>
      </c>
    </row>
    <row r="65" spans="2:35" x14ac:dyDescent="0.25">
      <c r="F65" s="96">
        <v>530344</v>
      </c>
      <c r="G65" s="104">
        <v>14</v>
      </c>
      <c r="H65" s="1">
        <v>302624.82</v>
      </c>
      <c r="I65" s="5">
        <v>12</v>
      </c>
      <c r="O65" s="98">
        <v>530340</v>
      </c>
      <c r="P65" s="104">
        <f>+VLOOKUP(O65,'[3]Tracciato di rilevazione_2023'!$B$3:$AU$45,46,0)</f>
        <v>15</v>
      </c>
      <c r="Q65" s="6">
        <f>+VLOOKUP(O65,CA_NA1_2023!$A$6:$U$48,21,0)</f>
        <v>206518.7574</v>
      </c>
      <c r="R65" s="5">
        <v>12</v>
      </c>
    </row>
    <row r="66" spans="2:35" x14ac:dyDescent="0.25">
      <c r="F66" s="96">
        <v>460120</v>
      </c>
      <c r="G66" s="104">
        <v>13</v>
      </c>
      <c r="H66" s="1">
        <v>120985.57211999947</v>
      </c>
      <c r="I66" s="5">
        <v>13</v>
      </c>
      <c r="O66" s="98">
        <v>530344</v>
      </c>
      <c r="P66" s="104">
        <f>+VLOOKUP(O66,'[3]Tracciato di rilevazione_2023'!$B$3:$AU$45,46,0)</f>
        <v>15</v>
      </c>
      <c r="Q66" s="6">
        <f>+VLOOKUP(O66,CA_NA1_2023!$A$6:$U$48,21,0)</f>
        <v>281441.08260000002</v>
      </c>
      <c r="R66" s="5">
        <v>13</v>
      </c>
    </row>
    <row r="67" spans="2:35" x14ac:dyDescent="0.25">
      <c r="F67" s="96">
        <v>470125</v>
      </c>
      <c r="G67" s="104">
        <v>13</v>
      </c>
      <c r="H67" s="1">
        <v>32437.02</v>
      </c>
      <c r="I67" s="5">
        <v>14</v>
      </c>
      <c r="O67" s="98">
        <v>530435</v>
      </c>
      <c r="P67" s="104">
        <f>+VLOOKUP(O67,'[3]Tracciato di rilevazione_2023'!$B$3:$AU$45,46,0)</f>
        <v>15</v>
      </c>
      <c r="Q67" s="6">
        <f>+VLOOKUP(O67,CA_NA1_2023!$A$6:$U$48,21,0)</f>
        <v>392801.31</v>
      </c>
      <c r="R67" s="5">
        <v>14</v>
      </c>
    </row>
    <row r="68" spans="2:35" x14ac:dyDescent="0.25">
      <c r="F68" s="96">
        <v>480212</v>
      </c>
      <c r="G68" s="104">
        <v>13</v>
      </c>
      <c r="H68" s="1">
        <v>14553.36</v>
      </c>
      <c r="I68" s="5">
        <v>15</v>
      </c>
      <c r="O68" s="98">
        <v>460120</v>
      </c>
      <c r="P68" s="104">
        <f>+VLOOKUP(O68,'[3]Tracciato di rilevazione_2023'!$B$3:$AU$45,46,0)</f>
        <v>14</v>
      </c>
      <c r="Q68" s="6">
        <f>+VLOOKUP(O68,CA_NA1_2023!$A$6:$U$48,21,0)</f>
        <v>112516.58207159951</v>
      </c>
      <c r="R68" s="5">
        <v>15</v>
      </c>
    </row>
    <row r="69" spans="2:35" x14ac:dyDescent="0.25">
      <c r="B69" s="2" t="s">
        <v>90</v>
      </c>
      <c r="D69" s="82">
        <f>SUMIF($AE6:$AE18,"&gt;0",D6:D18)</f>
        <v>1745240.4263700007</v>
      </c>
      <c r="F69" s="96">
        <v>530340</v>
      </c>
      <c r="G69" s="104">
        <v>13</v>
      </c>
      <c r="H69" s="1">
        <v>222063.18</v>
      </c>
      <c r="I69" s="5">
        <v>16</v>
      </c>
      <c r="O69" s="98">
        <v>460133</v>
      </c>
      <c r="P69" s="104">
        <f>+VLOOKUP(O69,'[3]Tracciato di rilevazione_2023'!$B$3:$AU$45,46,0)</f>
        <v>14</v>
      </c>
      <c r="Q69" s="6">
        <f>+VLOOKUP(O69,CA_NA1_2023!$A$6:$U$48,21,0)</f>
        <v>643061.23169999989</v>
      </c>
      <c r="R69" s="5">
        <v>16</v>
      </c>
      <c r="AE69" s="82">
        <f>SUMIF($AE6:$AE18,"&gt;0",AE6:AE18)</f>
        <v>54980.503069110229</v>
      </c>
      <c r="AI69" s="83">
        <f t="shared" ref="AI69:AI71" si="21">AE69/D69</f>
        <v>3.1503111112012518E-2</v>
      </c>
    </row>
    <row r="70" spans="2:35" x14ac:dyDescent="0.25">
      <c r="B70" s="2" t="s">
        <v>91</v>
      </c>
      <c r="D70" s="82">
        <f>SUMIF($AE6:$AE18,"=0",D6:D18)</f>
        <v>0</v>
      </c>
      <c r="F70" s="96">
        <v>530437</v>
      </c>
      <c r="G70" s="104">
        <v>13</v>
      </c>
      <c r="H70" s="1">
        <v>361136.2379999932</v>
      </c>
      <c r="I70" s="5">
        <v>17</v>
      </c>
      <c r="O70" s="98">
        <v>470128</v>
      </c>
      <c r="P70" s="104">
        <f>+VLOOKUP(O70,'[3]Tracciato di rilevazione_2023'!$B$3:$AU$45,46,0)</f>
        <v>14</v>
      </c>
      <c r="Q70" s="6">
        <f>+VLOOKUP(O70,CA_NA1_2023!$A$6:$U$48,21,0)</f>
        <v>386594.5262700044</v>
      </c>
      <c r="R70" s="5">
        <v>17</v>
      </c>
      <c r="AE70" s="82">
        <f>SUMIF($AE6:$AE18,"=0",AE6:AE18)</f>
        <v>0</v>
      </c>
      <c r="AI70" s="83"/>
    </row>
    <row r="71" spans="2:35" x14ac:dyDescent="0.25">
      <c r="B71" s="2" t="s">
        <v>92</v>
      </c>
      <c r="D71" s="82">
        <f>SUMIF($AE6:$AE18,"&lt;0",D6:D18)</f>
        <v>1052633.9568599898</v>
      </c>
      <c r="F71" s="96" t="s">
        <v>136</v>
      </c>
      <c r="G71" s="104">
        <v>13</v>
      </c>
      <c r="H71" s="1">
        <v>450252</v>
      </c>
      <c r="I71" s="5">
        <v>18</v>
      </c>
      <c r="O71" s="98">
        <v>490195</v>
      </c>
      <c r="P71" s="104">
        <f>+VLOOKUP(O71,'[3]Tracciato di rilevazione_2023'!$B$3:$AU$45,46,0)</f>
        <v>14</v>
      </c>
      <c r="Q71" s="6">
        <f>+VLOOKUP(O71,CA_NA1_2023!$A$6:$U$48,21,0)</f>
        <v>114590.87999999999</v>
      </c>
      <c r="R71" s="5">
        <v>18</v>
      </c>
      <c r="AE71" s="82">
        <f>SUMIF($AE6:$AE18,"&lt;0",AE6:AE18)</f>
        <v>-49394.901796786864</v>
      </c>
      <c r="AI71" s="83">
        <f t="shared" si="21"/>
        <v>-4.6925050702460711E-2</v>
      </c>
    </row>
    <row r="72" spans="2:35" x14ac:dyDescent="0.25">
      <c r="D72" s="15">
        <f>SUM(D69:D71)</f>
        <v>2797874.3832299905</v>
      </c>
      <c r="F72" s="96">
        <v>520309</v>
      </c>
      <c r="G72" s="104">
        <v>12</v>
      </c>
      <c r="H72" s="1">
        <v>523021.58607996971</v>
      </c>
      <c r="I72" s="5">
        <v>19</v>
      </c>
      <c r="O72" s="98">
        <v>500228</v>
      </c>
      <c r="P72" s="104">
        <f>+VLOOKUP(O72,'[3]Tracciato di rilevazione_2023'!$B$3:$AU$45,46,0)</f>
        <v>14</v>
      </c>
      <c r="Q72" s="6">
        <f>+VLOOKUP(O72,CA_NA1_2023!$A$6:$U$48,21,0)</f>
        <v>313499.95586819085</v>
      </c>
      <c r="R72" s="5">
        <v>19</v>
      </c>
      <c r="AE72" s="15">
        <f>SUM(AE69:AE71)</f>
        <v>5585.6012723233653</v>
      </c>
      <c r="AI72" s="83"/>
    </row>
    <row r="73" spans="2:35" x14ac:dyDescent="0.25">
      <c r="D73" s="84">
        <f>+D72-D49</f>
        <v>-7536234.7548299199</v>
      </c>
      <c r="F73" s="96">
        <v>530446</v>
      </c>
      <c r="G73" s="104">
        <v>12</v>
      </c>
      <c r="H73" s="1">
        <v>155914.07999999999</v>
      </c>
      <c r="I73" s="5">
        <v>20</v>
      </c>
      <c r="O73" s="98">
        <v>500265</v>
      </c>
      <c r="P73" s="104">
        <f>+VLOOKUP(O73,'[3]Tracciato di rilevazione_2023'!$B$3:$AU$45,46,0)</f>
        <v>14</v>
      </c>
      <c r="Q73" s="6">
        <f>+VLOOKUP(O73,CA_NA1_2023!$A$6:$U$48,21,0)</f>
        <v>507680.50871156837</v>
      </c>
      <c r="R73" s="5">
        <v>20</v>
      </c>
      <c r="AE73" s="84">
        <f>+AE72-AE49</f>
        <v>5585.611060121113</v>
      </c>
    </row>
    <row r="74" spans="2:35" x14ac:dyDescent="0.25">
      <c r="F74" s="96" t="s">
        <v>134</v>
      </c>
      <c r="G74" s="104">
        <v>12</v>
      </c>
      <c r="H74" s="1">
        <v>154532.01653999923</v>
      </c>
      <c r="I74" s="5">
        <v>21</v>
      </c>
      <c r="O74" s="98">
        <v>510247</v>
      </c>
      <c r="P74" s="104">
        <f>+VLOOKUP(O74,'[3]Tracciato di rilevazione_2023'!$B$3:$AU$45,46,0)</f>
        <v>14</v>
      </c>
      <c r="Q74" s="6">
        <f>+VLOOKUP(O74,CA_NA1_2023!$A$6:$U$48,21,0)</f>
        <v>429698.04964799708</v>
      </c>
      <c r="R74" s="5">
        <v>21</v>
      </c>
    </row>
    <row r="75" spans="2:35" x14ac:dyDescent="0.25">
      <c r="F75" s="96">
        <v>490194</v>
      </c>
      <c r="G75" s="104">
        <v>11</v>
      </c>
      <c r="H75" s="1">
        <v>177518.76</v>
      </c>
      <c r="I75" s="5">
        <v>22</v>
      </c>
      <c r="O75" s="98" t="s">
        <v>136</v>
      </c>
      <c r="P75" s="104">
        <f>+VLOOKUP(O75,'[3]Tracciato di rilevazione_2023'!$B$3:$AU$45,46,0)</f>
        <v>14</v>
      </c>
      <c r="Q75" s="6">
        <f>+VLOOKUP(O75,CA_NA1_2023!$A$6:$U$48,21,0)</f>
        <v>418734.36</v>
      </c>
      <c r="R75" s="5">
        <v>22</v>
      </c>
    </row>
    <row r="76" spans="2:35" x14ac:dyDescent="0.25">
      <c r="F76" s="96">
        <v>530349</v>
      </c>
      <c r="G76" s="104">
        <v>11</v>
      </c>
      <c r="H76" s="1">
        <v>390808</v>
      </c>
      <c r="I76" s="5">
        <v>23</v>
      </c>
      <c r="O76" s="98">
        <v>460103</v>
      </c>
      <c r="P76" s="104">
        <f>+VLOOKUP(O76,'[3]Tracciato di rilevazione_2023'!$B$3:$AU$45,46,0)</f>
        <v>13</v>
      </c>
      <c r="Q76" s="6">
        <f>+VLOOKUP(O76,CA_NA1_2023!$A$6:$U$48,21,0)</f>
        <v>277041.18505998992</v>
      </c>
      <c r="R76" s="5">
        <v>23</v>
      </c>
    </row>
    <row r="77" spans="2:35" x14ac:dyDescent="0.25">
      <c r="F77" s="96">
        <v>530435</v>
      </c>
      <c r="G77" s="104">
        <v>11</v>
      </c>
      <c r="H77" s="1">
        <v>422367</v>
      </c>
      <c r="I77" s="5">
        <v>24</v>
      </c>
      <c r="O77" s="98">
        <v>520309</v>
      </c>
      <c r="P77" s="104">
        <f>+VLOOKUP(O77,'[3]Tracciato di rilevazione_2023'!$B$3:$AU$45,46,0)</f>
        <v>13</v>
      </c>
      <c r="Q77" s="6">
        <f>+VLOOKUP(O77,CA_NA1_2023!$A$6:$U$48,21,0)</f>
        <v>486410.07505437179</v>
      </c>
      <c r="R77" s="5">
        <v>24</v>
      </c>
    </row>
    <row r="78" spans="2:35" x14ac:dyDescent="0.25">
      <c r="F78" s="96">
        <v>450060</v>
      </c>
      <c r="G78" s="104">
        <v>10</v>
      </c>
      <c r="H78" s="1">
        <v>106473.58332000153</v>
      </c>
      <c r="I78" s="5">
        <v>25</v>
      </c>
      <c r="O78" s="98">
        <v>530346</v>
      </c>
      <c r="P78" s="104">
        <f>+VLOOKUP(O78,'[3]Tracciato di rilevazione_2023'!$B$3:$AU$45,46,0)</f>
        <v>13</v>
      </c>
      <c r="Q78" s="6">
        <f>+VLOOKUP(O78,CA_NA1_2023!$A$6:$U$48,21,0)</f>
        <v>171210.70810799804</v>
      </c>
      <c r="R78" s="5">
        <v>26</v>
      </c>
    </row>
    <row r="79" spans="2:35" x14ac:dyDescent="0.25">
      <c r="F79" s="96">
        <v>530336</v>
      </c>
      <c r="G79" s="104">
        <v>10</v>
      </c>
      <c r="H79" s="1">
        <v>230374.10879999999</v>
      </c>
      <c r="I79" s="5">
        <v>26</v>
      </c>
      <c r="O79" s="98">
        <v>530349</v>
      </c>
      <c r="P79" s="104">
        <f>+VLOOKUP(O79,'[3]Tracciato di rilevazione_2023'!$B$3:$AU$45,46,0)</f>
        <v>13</v>
      </c>
      <c r="Q79" s="6">
        <f>+VLOOKUP(O79,CA_NA1_2023!$A$6:$U$48,21,0)</f>
        <v>363451.44</v>
      </c>
      <c r="R79" s="5">
        <v>27</v>
      </c>
    </row>
    <row r="80" spans="2:35" x14ac:dyDescent="0.25">
      <c r="F80" s="96">
        <v>530342</v>
      </c>
      <c r="G80" s="104">
        <v>10</v>
      </c>
      <c r="H80" s="1">
        <v>246434.04</v>
      </c>
      <c r="I80" s="5">
        <v>27</v>
      </c>
      <c r="O80" s="98">
        <v>530437</v>
      </c>
      <c r="P80" s="104">
        <f>+VLOOKUP(O80,'[3]Tracciato di rilevazione_2023'!$B$3:$AU$45,46,0)</f>
        <v>13</v>
      </c>
      <c r="Q80" s="6">
        <f>+VLOOKUP(O80,CA_NA1_2023!$A$6:$U$48,21,0)</f>
        <v>329139.56731319381</v>
      </c>
      <c r="R80" s="5">
        <v>28</v>
      </c>
    </row>
    <row r="81" spans="6:19" x14ac:dyDescent="0.25">
      <c r="F81" s="96" t="s">
        <v>141</v>
      </c>
      <c r="G81" s="104">
        <v>9</v>
      </c>
      <c r="H81" s="1">
        <v>261411.72</v>
      </c>
      <c r="I81" s="5">
        <v>28</v>
      </c>
      <c r="O81" s="98" t="s">
        <v>134</v>
      </c>
      <c r="P81" s="104">
        <f>+VLOOKUP(O81,'[3]Tracciato di rilevazione_2023'!$B$3:$AU$45,46,0)</f>
        <v>13</v>
      </c>
      <c r="Q81" s="6">
        <f>+VLOOKUP(O81,CA_NA1_2023!$A$6:$U$48,21,0)</f>
        <v>143714.77538219927</v>
      </c>
      <c r="R81" s="5">
        <v>29</v>
      </c>
    </row>
    <row r="82" spans="6:19" x14ac:dyDescent="0.25">
      <c r="F82" s="96">
        <v>460090</v>
      </c>
      <c r="G82" s="104">
        <v>9</v>
      </c>
      <c r="H82" s="1">
        <v>151976.49399999855</v>
      </c>
      <c r="I82" s="5">
        <v>29</v>
      </c>
      <c r="O82" s="98">
        <v>530335</v>
      </c>
      <c r="P82" s="104">
        <f>+VLOOKUP(O82,'[3]Tracciato di rilevazione_2023'!$B$3:$AU$45,46,0)</f>
        <v>12</v>
      </c>
      <c r="Q82" s="6">
        <f>+VLOOKUP(O82,CA_NA1_2023!$A$6:$U$48,21,0)</f>
        <v>243011.78999999998</v>
      </c>
      <c r="R82" s="5">
        <v>25</v>
      </c>
    </row>
    <row r="83" spans="6:19" x14ac:dyDescent="0.25">
      <c r="F83" s="96">
        <v>470128</v>
      </c>
      <c r="G83" s="104">
        <v>9</v>
      </c>
      <c r="H83" s="1">
        <v>415693.03900000476</v>
      </c>
      <c r="I83" s="5">
        <v>30</v>
      </c>
      <c r="O83" s="98">
        <v>480212</v>
      </c>
      <c r="P83" s="104">
        <f>+VLOOKUP(O83,'[3]Tracciato di rilevazione_2023'!$B$3:$AU$45,46,0)</f>
        <v>12</v>
      </c>
      <c r="Q83" s="6">
        <f>+VLOOKUP(O83,CA_NA1_2023!$A$6:$U$48,21,0)</f>
        <v>13534.6248</v>
      </c>
      <c r="R83" s="5">
        <v>30</v>
      </c>
    </row>
    <row r="84" spans="6:19" x14ac:dyDescent="0.25">
      <c r="F84" s="96">
        <v>490195</v>
      </c>
      <c r="G84" s="104">
        <v>9</v>
      </c>
      <c r="H84" s="1">
        <v>123216</v>
      </c>
      <c r="I84" s="5">
        <v>31</v>
      </c>
      <c r="O84" s="98">
        <v>490231</v>
      </c>
      <c r="P84" s="104">
        <f>+VLOOKUP(O84,'[3]Tracciato di rilevazione_2023'!$B$3:$AU$45,46,0)</f>
        <v>12</v>
      </c>
      <c r="Q84" s="6" t="e">
        <f>+VLOOKUP(O84,CA_NA1_2023!$A$6:$U$48,21,0)</f>
        <v>#N/A</v>
      </c>
      <c r="R84" s="5">
        <v>31</v>
      </c>
    </row>
    <row r="85" spans="6:19" x14ac:dyDescent="0.25">
      <c r="F85" s="96">
        <v>510249</v>
      </c>
      <c r="G85" s="104">
        <v>9</v>
      </c>
      <c r="H85" s="1">
        <v>125772.834</v>
      </c>
      <c r="I85" s="5">
        <v>32</v>
      </c>
      <c r="O85" s="98" t="s">
        <v>138</v>
      </c>
      <c r="P85" s="104">
        <f>+VLOOKUP(O85,'[3]Tracciato di rilevazione_2023'!$B$3:$AU$45,46,0)</f>
        <v>12</v>
      </c>
      <c r="Q85" s="6">
        <f>+VLOOKUP(O85,CA_NA1_2023!$A$6:$U$48,21,0)</f>
        <v>57469.982399999994</v>
      </c>
      <c r="R85" s="5">
        <v>32</v>
      </c>
    </row>
    <row r="86" spans="6:19" x14ac:dyDescent="0.25">
      <c r="F86" s="96">
        <v>530346</v>
      </c>
      <c r="G86" s="104">
        <v>9</v>
      </c>
      <c r="H86" s="1">
        <v>184097.53559999788</v>
      </c>
      <c r="I86" s="5">
        <v>33</v>
      </c>
      <c r="O86" s="98">
        <v>490206</v>
      </c>
      <c r="P86" s="104">
        <f>+VLOOKUP(O86,'[3]Tracciato di rilevazione_2023'!$B$3:$AU$45,46,0)</f>
        <v>10</v>
      </c>
      <c r="Q86" s="6">
        <f>+VLOOKUP(O86,CA_NA1_2023!$A$6:$U$48,21,0)</f>
        <v>118045.68119999999</v>
      </c>
      <c r="R86" s="5">
        <v>33</v>
      </c>
    </row>
    <row r="87" spans="6:19" x14ac:dyDescent="0.25">
      <c r="F87" s="96">
        <v>490206</v>
      </c>
      <c r="G87" s="104">
        <v>8</v>
      </c>
      <c r="H87" s="1">
        <v>126930.84</v>
      </c>
      <c r="I87" s="5">
        <v>34</v>
      </c>
      <c r="O87" s="98">
        <v>440018</v>
      </c>
      <c r="P87" s="104">
        <f>+VLOOKUP(O87,'[3]Tracciato di rilevazione_2023'!$B$3:$AU$45,46,0)</f>
        <v>10</v>
      </c>
      <c r="Q87" s="6">
        <f>+VLOOKUP(O87,CA_NA1_2023!$A$6:$U$48,21,0)</f>
        <v>70453.440000000002</v>
      </c>
      <c r="R87" s="5">
        <v>34</v>
      </c>
      <c r="S87" s="11"/>
    </row>
    <row r="88" spans="6:19" x14ac:dyDescent="0.25">
      <c r="F88" s="96">
        <v>450057</v>
      </c>
      <c r="G88" s="104">
        <v>7</v>
      </c>
      <c r="H88" s="1">
        <v>209699</v>
      </c>
      <c r="I88" s="5">
        <v>35</v>
      </c>
      <c r="O88" s="98">
        <v>450057</v>
      </c>
      <c r="P88" s="104">
        <f>+VLOOKUP(O88,'[3]Tracciato di rilevazione_2023'!$B$3:$AU$45,46,0)</f>
        <v>10</v>
      </c>
      <c r="Q88" s="6">
        <f>+VLOOKUP(O88,CA_NA1_2023!$A$6:$U$48,21,0)</f>
        <v>195020.06999999998</v>
      </c>
      <c r="R88" s="5">
        <v>35</v>
      </c>
    </row>
    <row r="89" spans="6:19" x14ac:dyDescent="0.25">
      <c r="F89" s="96">
        <v>460092</v>
      </c>
      <c r="G89" s="104">
        <v>7</v>
      </c>
      <c r="H89" s="1">
        <v>95873.88</v>
      </c>
      <c r="I89" s="5">
        <v>36</v>
      </c>
      <c r="O89" s="98">
        <v>460090</v>
      </c>
      <c r="P89" s="104">
        <f>+VLOOKUP(O89,'[3]Tracciato di rilevazione_2023'!$B$3:$AU$45,46,0)</f>
        <v>10</v>
      </c>
      <c r="Q89" s="6">
        <f>+VLOOKUP(O89,CA_NA1_2023!$A$6:$U$48,21,0)</f>
        <v>139961.40083159867</v>
      </c>
      <c r="R89" s="5">
        <v>36</v>
      </c>
    </row>
    <row r="90" spans="6:19" x14ac:dyDescent="0.25">
      <c r="F90" s="96">
        <v>530335</v>
      </c>
      <c r="G90" s="104">
        <v>7</v>
      </c>
      <c r="H90" s="1">
        <v>261303</v>
      </c>
      <c r="I90" s="5">
        <v>37</v>
      </c>
      <c r="O90" s="98">
        <v>450060</v>
      </c>
      <c r="P90" s="104">
        <f>+VLOOKUP(O90,'[3]Tracciato di rilevazione_2023'!$B$3:$AU$45,46,0)</f>
        <v>9</v>
      </c>
      <c r="Q90" s="6">
        <f>+VLOOKUP(O90,CA_NA1_2023!$A$6:$U$48,21,0)</f>
        <v>99020.432487601414</v>
      </c>
      <c r="R90" s="5">
        <v>37</v>
      </c>
    </row>
    <row r="91" spans="6:19" x14ac:dyDescent="0.25">
      <c r="F91" s="96">
        <v>530337</v>
      </c>
      <c r="G91" s="104">
        <v>6</v>
      </c>
      <c r="H91" s="1">
        <v>87032.52</v>
      </c>
      <c r="I91" s="5">
        <v>38</v>
      </c>
      <c r="O91" s="98">
        <v>510249</v>
      </c>
      <c r="P91" s="104">
        <f>+VLOOKUP(O91,'[3]Tracciato di rilevazione_2023'!$B$3:$AU$45,46,0)</f>
        <v>9</v>
      </c>
      <c r="Q91" s="6">
        <f>+VLOOKUP(O91,CA_NA1_2023!$A$6:$U$48,21,0)</f>
        <v>116968.73561999999</v>
      </c>
      <c r="R91" s="5">
        <v>38</v>
      </c>
    </row>
    <row r="92" spans="6:19" x14ac:dyDescent="0.25">
      <c r="F92" s="96">
        <v>440018</v>
      </c>
      <c r="G92" s="104">
        <v>6</v>
      </c>
      <c r="H92" s="1">
        <v>52840.08</v>
      </c>
      <c r="I92" s="5">
        <v>39</v>
      </c>
      <c r="O92" s="98">
        <v>530337</v>
      </c>
      <c r="P92" s="104">
        <f>+VLOOKUP(O92,'[3]Tracciato di rilevazione_2023'!$B$3:$AU$45,46,0)</f>
        <v>8</v>
      </c>
      <c r="Q92" s="6">
        <f>+VLOOKUP(O92,CA_NA1_2023!$A$6:$U$48,21,0)</f>
        <v>80940.243599999987</v>
      </c>
      <c r="R92" s="5">
        <v>40</v>
      </c>
    </row>
    <row r="93" spans="6:19" x14ac:dyDescent="0.25">
      <c r="F93" s="96">
        <v>450046</v>
      </c>
      <c r="G93" s="104">
        <v>5</v>
      </c>
      <c r="H93" s="1">
        <v>200714.78</v>
      </c>
      <c r="I93" s="5">
        <v>40</v>
      </c>
      <c r="O93" s="98">
        <v>530342</v>
      </c>
      <c r="P93" s="104">
        <f>+VLOOKUP(O93,'[3]Tracciato di rilevazione_2023'!$B$3:$AU$45,46,0)</f>
        <v>8</v>
      </c>
      <c r="Q93" s="6">
        <f>+VLOOKUP(O93,CA_NA1_2023!$A$6:$U$48,21,0)</f>
        <v>220196.06279999999</v>
      </c>
      <c r="R93" s="5">
        <v>41</v>
      </c>
    </row>
    <row r="94" spans="6:19" x14ac:dyDescent="0.25">
      <c r="F94" s="96">
        <v>470127</v>
      </c>
      <c r="G94" s="104">
        <v>4</v>
      </c>
      <c r="H94" s="1">
        <v>157050.42000000001</v>
      </c>
      <c r="I94" s="5">
        <v>41</v>
      </c>
      <c r="O94" s="98">
        <v>460092</v>
      </c>
      <c r="P94" s="104">
        <f>+VLOOKUP(O94,'[3]Tracciato di rilevazione_2023'!$B$3:$AU$45,46,0)</f>
        <v>7</v>
      </c>
      <c r="Q94" s="6">
        <f>+VLOOKUP(O94,CA_NA1_2023!$A$6:$U$48,21,0)</f>
        <v>89162.708400000003</v>
      </c>
      <c r="R94" s="5">
        <v>42</v>
      </c>
    </row>
    <row r="95" spans="6:19" x14ac:dyDescent="0.25">
      <c r="F95" s="96">
        <v>440076</v>
      </c>
      <c r="G95" s="104">
        <v>3</v>
      </c>
      <c r="H95" s="1">
        <v>40144.057379999991</v>
      </c>
      <c r="I95" s="5">
        <v>42</v>
      </c>
      <c r="O95" s="98">
        <v>470127</v>
      </c>
      <c r="P95" s="104">
        <f>+VLOOKUP(O95,'[3]Tracciato di rilevazione_2023'!$B$3:$AU$45,46,0)</f>
        <v>6</v>
      </c>
      <c r="Q95" s="6">
        <f>+VLOOKUP(O95,CA_NA1_2023!$A$6:$U$48,21,0)</f>
        <v>146056.89059999998</v>
      </c>
      <c r="R95" s="5">
        <v>43</v>
      </c>
    </row>
    <row r="96" spans="6:19" x14ac:dyDescent="0.25">
      <c r="F96" s="96" t="s">
        <v>138</v>
      </c>
      <c r="G96" s="104">
        <v>0</v>
      </c>
      <c r="H96" s="1">
        <v>61795.68</v>
      </c>
      <c r="I96" s="5">
        <v>43</v>
      </c>
      <c r="O96" s="98">
        <v>450046</v>
      </c>
      <c r="P96" s="104">
        <f>+VLOOKUP(O96,'[3]Tracciato di rilevazione_2023'!$B$3:$AU$45,46,0)</f>
        <v>5</v>
      </c>
      <c r="Q96" s="6">
        <f>+VLOOKUP(O96,CA_NA1_2023!$A$6:$U$48,21,0)</f>
        <v>186664.74539999999</v>
      </c>
      <c r="R96" s="5">
        <v>39</v>
      </c>
    </row>
    <row r="97" spans="8:17" x14ac:dyDescent="0.25">
      <c r="H97" s="1">
        <f>SUM(H54:H96)</f>
        <v>11089478.332139907</v>
      </c>
      <c r="Q97" s="1" t="e">
        <f>SUM(Q54:Q96)</f>
        <v>#N/A</v>
      </c>
    </row>
  </sheetData>
  <sheetProtection algorithmName="SHA-512" hashValue="MY8iMg6PP8Lmq0Lj1NetMmr0JcfFtHVH4h8XFY63MzpHfQaJN/fk/Q5CN8ciyY5JeSIeuSmTxOntyEa4BmGazg==" saltValue="JQHgJyOdeqNuebRRXe5Vcg==" spinCount="100000" sheet="1" objects="1" scenarios="1"/>
  <autoFilter ref="AI3:AI49"/>
  <sortState ref="O54:R96">
    <sortCondition descending="1" ref="P54:P96"/>
  </sortState>
  <mergeCells count="24">
    <mergeCell ref="O52:R52"/>
    <mergeCell ref="Q4:Q5"/>
    <mergeCell ref="R4:R5"/>
    <mergeCell ref="AB3:AB5"/>
    <mergeCell ref="D3:D5"/>
    <mergeCell ref="M3:M5"/>
    <mergeCell ref="P4:P5"/>
    <mergeCell ref="G4:G5"/>
    <mergeCell ref="AE3:AE5"/>
    <mergeCell ref="AI3:AI5"/>
    <mergeCell ref="F4:F5"/>
    <mergeCell ref="H4:H5"/>
    <mergeCell ref="I4:I5"/>
    <mergeCell ref="J4:L4"/>
    <mergeCell ref="S3:U3"/>
    <mergeCell ref="O3:R3"/>
    <mergeCell ref="F3:I3"/>
    <mergeCell ref="J3:L3"/>
    <mergeCell ref="V3:V5"/>
    <mergeCell ref="Y3:Z4"/>
    <mergeCell ref="X3:X5"/>
    <mergeCell ref="AC3:AC5"/>
    <mergeCell ref="O4:O5"/>
    <mergeCell ref="S4:U4"/>
  </mergeCells>
  <printOptions horizontalCentered="1"/>
  <pageMargins left="0.9055118110236221" right="0.9055118110236221" top="1.7322834645669292" bottom="0.74803149606299213" header="1.0236220472440944" footer="0.51181102362204722"/>
  <pageSetup paperSize="9" scale="73" fitToWidth="2" orientation="landscape" r:id="rId1"/>
  <headerFooter>
    <oddHeader xml:space="preserve">&amp;C&amp;"-,Grassetto"&amp;18INDICAZIONI OPERATIVE: Allegato CA_03
CARDIOLOGIA: punteggio negli INDICATORI di PERFORMANCE e TOTALE variazioni da applicare sul TETTO 2024&amp;R: </oddHeader>
    <oddFooter>&amp;C&amp;14pag. n. &amp;P di &amp;N</oddFooter>
  </headerFooter>
  <colBreaks count="1" manualBreakCount="1">
    <brk id="18" min="1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CA_NA1_2022</vt:lpstr>
      <vt:lpstr>CA_NA1_2023</vt:lpstr>
      <vt:lpstr>CA_NA1_RIEP_x_2024</vt:lpstr>
      <vt:lpstr>CA_NA1_2022!Area_stampa</vt:lpstr>
      <vt:lpstr>CA_NA1_2023!Area_stampa</vt:lpstr>
      <vt:lpstr>CA_NA1_RIEP_x_2024!Area_stampa</vt:lpstr>
      <vt:lpstr>CA_NA1_RIEP_x_2024!Titoli_stampa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Marurizio Cartalemi</cp:lastModifiedBy>
  <cp:lastPrinted>2024-12-08T12:12:15Z</cp:lastPrinted>
  <dcterms:created xsi:type="dcterms:W3CDTF">2024-10-14T14:17:55Z</dcterms:created>
  <dcterms:modified xsi:type="dcterms:W3CDTF">2025-02-11T13:37:47Z</dcterms:modified>
</cp:coreProperties>
</file>